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rley\Documents\SL-LocalStuff-ToUploadto1Drive\SanJuanFHL rsults stuff for wbpg2\data for webpg upload\"/>
    </mc:Choice>
  </mc:AlternateContent>
  <bookViews>
    <workbookView xWindow="0" yWindow="0" windowWidth="24000" windowHeight="9735" activeTab="8"/>
  </bookViews>
  <sheets>
    <sheet name="Sta1" sheetId="5" r:id="rId1"/>
    <sheet name="Sta2" sheetId="4" r:id="rId2"/>
    <sheet name="Sta3" sheetId="2" r:id="rId3"/>
    <sheet name="Sta4" sheetId="3" r:id="rId4"/>
    <sheet name="Sta5" sheetId="6" r:id="rId5"/>
    <sheet name="Sta6" sheetId="7" r:id="rId6"/>
    <sheet name="Sta7" sheetId="8" r:id="rId7"/>
    <sheet name="Sta8" sheetId="9" r:id="rId8"/>
    <sheet name="Phyto Charts" sheetId="1" r:id="rId9"/>
  </sheets>
  <definedNames>
    <definedName name="_xlnm._FilterDatabase" localSheetId="8" hidden="1">'Phyto Charts'!#REF!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F19" i="3"/>
  <c r="G19" i="3"/>
  <c r="C19" i="3" s="1"/>
  <c r="E19" i="3"/>
  <c r="F20" i="2" l="1"/>
  <c r="F20" i="6"/>
  <c r="F20" i="7"/>
  <c r="F20" i="8"/>
  <c r="F20" i="9"/>
  <c r="E20" i="4"/>
  <c r="E20" i="6"/>
  <c r="E20" i="7"/>
  <c r="E20" i="8"/>
  <c r="E20" i="9"/>
  <c r="E20" i="5"/>
  <c r="G14" i="6"/>
  <c r="G15" i="6"/>
  <c r="G16" i="6"/>
  <c r="G17" i="6"/>
  <c r="G18" i="6"/>
  <c r="G19" i="6"/>
  <c r="G20" i="6"/>
  <c r="G14" i="7"/>
  <c r="G15" i="7"/>
  <c r="G16" i="7"/>
  <c r="G17" i="7"/>
  <c r="G18" i="7"/>
  <c r="G19" i="7"/>
  <c r="G20" i="7"/>
  <c r="G14" i="8"/>
  <c r="G15" i="8"/>
  <c r="G16" i="8"/>
  <c r="G17" i="8"/>
  <c r="G18" i="8"/>
  <c r="G19" i="8"/>
  <c r="G20" i="8"/>
  <c r="G14" i="9"/>
  <c r="G15" i="9"/>
  <c r="G16" i="9"/>
  <c r="G17" i="9"/>
  <c r="G18" i="9"/>
  <c r="G19" i="9"/>
  <c r="G20" i="9"/>
  <c r="C20" i="6"/>
  <c r="C20" i="7"/>
  <c r="C20" i="8"/>
  <c r="C20" i="9"/>
  <c r="D23" i="4"/>
  <c r="S3" i="4"/>
  <c r="S4" i="4"/>
  <c r="G2" i="4"/>
  <c r="E23" i="4"/>
  <c r="S5" i="4"/>
  <c r="S6" i="4"/>
  <c r="D2" i="4"/>
  <c r="F20" i="4" s="1"/>
  <c r="G20" i="4" s="1"/>
  <c r="C20" i="4" s="1"/>
  <c r="D23" i="2"/>
  <c r="S3" i="2"/>
  <c r="S4" i="2" s="1"/>
  <c r="G2" i="2" s="1"/>
  <c r="S5" i="2"/>
  <c r="S6" i="2"/>
  <c r="D2" i="2"/>
  <c r="F23" i="2"/>
  <c r="S3" i="3"/>
  <c r="S4" i="3" s="1"/>
  <c r="G2" i="3" s="1"/>
  <c r="S5" i="3"/>
  <c r="S6" i="3" s="1"/>
  <c r="D2" i="3" s="1"/>
  <c r="D23" i="6"/>
  <c r="G23" i="6" s="1"/>
  <c r="C23" i="6" s="1"/>
  <c r="S3" i="6"/>
  <c r="S4" i="6"/>
  <c r="G2" i="6"/>
  <c r="E23" i="6"/>
  <c r="S5" i="6"/>
  <c r="S6" i="6"/>
  <c r="D2" i="6"/>
  <c r="F23" i="6"/>
  <c r="D23" i="7"/>
  <c r="S3" i="7"/>
  <c r="S4" i="7"/>
  <c r="G2" i="7"/>
  <c r="E23" i="7"/>
  <c r="S5" i="7"/>
  <c r="S6" i="7"/>
  <c r="D2" i="7"/>
  <c r="F23" i="7"/>
  <c r="G23" i="7"/>
  <c r="C23" i="7"/>
  <c r="D23" i="8"/>
  <c r="G23" i="8" s="1"/>
  <c r="C23" i="8" s="1"/>
  <c r="S3" i="8"/>
  <c r="S4" i="8"/>
  <c r="G2" i="8"/>
  <c r="E23" i="8"/>
  <c r="S5" i="8"/>
  <c r="S6" i="8"/>
  <c r="D2" i="8"/>
  <c r="F23" i="8"/>
  <c r="D23" i="9"/>
  <c r="G23" i="9" s="1"/>
  <c r="C23" i="9" s="1"/>
  <c r="S3" i="9"/>
  <c r="S4" i="9"/>
  <c r="G2" i="9"/>
  <c r="E23" i="9"/>
  <c r="S5" i="9"/>
  <c r="S6" i="9"/>
  <c r="D2" i="9"/>
  <c r="F23" i="9"/>
  <c r="D23" i="5"/>
  <c r="S3" i="5"/>
  <c r="S4" i="5"/>
  <c r="G2" i="5"/>
  <c r="E23" i="5"/>
  <c r="S5" i="5"/>
  <c r="S6" i="5" s="1"/>
  <c r="D2" i="5" s="1"/>
  <c r="E17" i="9"/>
  <c r="F17" i="9"/>
  <c r="C17" i="9"/>
  <c r="E16" i="9"/>
  <c r="F16" i="9"/>
  <c r="C16" i="9"/>
  <c r="E15" i="9"/>
  <c r="F15" i="9"/>
  <c r="C15" i="9"/>
  <c r="E14" i="9"/>
  <c r="F14" i="9"/>
  <c r="C14" i="9"/>
  <c r="E13" i="9"/>
  <c r="F13" i="9"/>
  <c r="G13" i="9"/>
  <c r="C13" i="9" s="1"/>
  <c r="E12" i="9"/>
  <c r="F12" i="9"/>
  <c r="G12" i="9"/>
  <c r="C12" i="9" s="1"/>
  <c r="E11" i="9"/>
  <c r="F11" i="9"/>
  <c r="G11" i="9"/>
  <c r="C11" i="9" s="1"/>
  <c r="E10" i="9"/>
  <c r="F10" i="9"/>
  <c r="G10" i="9"/>
  <c r="C10" i="9" s="1"/>
  <c r="E9" i="9"/>
  <c r="F9" i="9"/>
  <c r="G9" i="9"/>
  <c r="C9" i="9" s="1"/>
  <c r="E8" i="9"/>
  <c r="F8" i="9"/>
  <c r="G8" i="9"/>
  <c r="C8" i="9" s="1"/>
  <c r="E7" i="9"/>
  <c r="F7" i="9"/>
  <c r="G7" i="9"/>
  <c r="C7" i="9" s="1"/>
  <c r="E13" i="8"/>
  <c r="F13" i="8"/>
  <c r="G13" i="8"/>
  <c r="C13" i="8" s="1"/>
  <c r="E12" i="8"/>
  <c r="F12" i="8"/>
  <c r="G12" i="8"/>
  <c r="C12" i="8" s="1"/>
  <c r="E11" i="8"/>
  <c r="F11" i="8"/>
  <c r="G11" i="8"/>
  <c r="C11" i="8" s="1"/>
  <c r="E10" i="8"/>
  <c r="F10" i="8"/>
  <c r="G10" i="8"/>
  <c r="C10" i="8" s="1"/>
  <c r="E9" i="8"/>
  <c r="F9" i="8"/>
  <c r="G9" i="8"/>
  <c r="C9" i="8" s="1"/>
  <c r="E8" i="8"/>
  <c r="F8" i="8"/>
  <c r="G8" i="8"/>
  <c r="C8" i="8" s="1"/>
  <c r="E7" i="8"/>
  <c r="F7" i="8"/>
  <c r="G7" i="8"/>
  <c r="C7" i="8" s="1"/>
  <c r="E6" i="8"/>
  <c r="F6" i="8"/>
  <c r="G6" i="8"/>
  <c r="C6" i="8" s="1"/>
  <c r="E11" i="7"/>
  <c r="F11" i="7"/>
  <c r="G11" i="7"/>
  <c r="C11" i="7"/>
  <c r="E10" i="7"/>
  <c r="F10" i="7"/>
  <c r="G10" i="7"/>
  <c r="C10" i="7"/>
  <c r="E9" i="7"/>
  <c r="F9" i="7"/>
  <c r="G9" i="7"/>
  <c r="C9" i="7"/>
  <c r="E8" i="7"/>
  <c r="F8" i="7"/>
  <c r="G8" i="7"/>
  <c r="C8" i="7"/>
  <c r="E7" i="7"/>
  <c r="F7" i="7"/>
  <c r="G7" i="7"/>
  <c r="C7" i="7"/>
  <c r="E6" i="7"/>
  <c r="F6" i="7"/>
  <c r="G6" i="7"/>
  <c r="C6" i="7"/>
  <c r="E16" i="8"/>
  <c r="F16" i="8"/>
  <c r="C16" i="8"/>
  <c r="E17" i="8"/>
  <c r="F17" i="8"/>
  <c r="C17" i="8"/>
  <c r="E18" i="8"/>
  <c r="F18" i="8"/>
  <c r="C18" i="8"/>
  <c r="E19" i="8"/>
  <c r="F19" i="8"/>
  <c r="C19" i="8"/>
  <c r="E21" i="8"/>
  <c r="F21" i="8"/>
  <c r="G21" i="8"/>
  <c r="C21" i="8"/>
  <c r="E22" i="8"/>
  <c r="F22" i="8"/>
  <c r="G22" i="8"/>
  <c r="C22" i="8"/>
  <c r="E13" i="7"/>
  <c r="F13" i="7"/>
  <c r="G13" i="7"/>
  <c r="C13" i="7"/>
  <c r="E14" i="7"/>
  <c r="F14" i="7"/>
  <c r="C14" i="7"/>
  <c r="E15" i="7"/>
  <c r="F15" i="7"/>
  <c r="C15" i="7"/>
  <c r="E16" i="7"/>
  <c r="F16" i="7"/>
  <c r="C16" i="7"/>
  <c r="E17" i="7"/>
  <c r="F17" i="7"/>
  <c r="C17" i="7"/>
  <c r="E18" i="7"/>
  <c r="F18" i="7"/>
  <c r="C18" i="7"/>
  <c r="E19" i="7"/>
  <c r="F19" i="7"/>
  <c r="C19" i="7"/>
  <c r="E21" i="7"/>
  <c r="F21" i="7"/>
  <c r="G21" i="7"/>
  <c r="C21" i="7"/>
  <c r="E22" i="7"/>
  <c r="F22" i="7"/>
  <c r="G22" i="7"/>
  <c r="C22" i="7"/>
  <c r="F17" i="2"/>
  <c r="F16" i="2"/>
  <c r="F15" i="2"/>
  <c r="F14" i="2"/>
  <c r="F13" i="2"/>
  <c r="F12" i="2"/>
  <c r="F11" i="2"/>
  <c r="F10" i="2"/>
  <c r="F9" i="2"/>
  <c r="F8" i="2"/>
  <c r="E22" i="6"/>
  <c r="F22" i="6"/>
  <c r="G22" i="6"/>
  <c r="C22" i="6"/>
  <c r="E22" i="9"/>
  <c r="F22" i="9"/>
  <c r="G22" i="9"/>
  <c r="C22" i="9"/>
  <c r="F22" i="2"/>
  <c r="E22" i="4"/>
  <c r="E13" i="4"/>
  <c r="E12" i="4"/>
  <c r="E11" i="4"/>
  <c r="F11" i="4"/>
  <c r="G11" i="4" s="1"/>
  <c r="C11" i="4" s="1"/>
  <c r="E10" i="4"/>
  <c r="E9" i="4"/>
  <c r="E8" i="4"/>
  <c r="E7" i="4"/>
  <c r="F7" i="4"/>
  <c r="G7" i="4" s="1"/>
  <c r="C7" i="4" s="1"/>
  <c r="E6" i="4"/>
  <c r="E19" i="5"/>
  <c r="E21" i="5"/>
  <c r="E22" i="5"/>
  <c r="E13" i="5"/>
  <c r="E12" i="5"/>
  <c r="E11" i="5"/>
  <c r="E10" i="5"/>
  <c r="E9" i="5"/>
  <c r="E8" i="5"/>
  <c r="E7" i="5"/>
  <c r="E6" i="5"/>
  <c r="F5" i="8"/>
  <c r="E5" i="8"/>
  <c r="G5" i="8"/>
  <c r="F14" i="8"/>
  <c r="E14" i="8"/>
  <c r="F15" i="8"/>
  <c r="E15" i="8"/>
  <c r="E4" i="8"/>
  <c r="F4" i="8"/>
  <c r="G4" i="8"/>
  <c r="C4" i="8" s="1"/>
  <c r="E4" i="5"/>
  <c r="E4" i="4"/>
  <c r="F4" i="4"/>
  <c r="G4" i="4" s="1"/>
  <c r="C4" i="4" s="1"/>
  <c r="F4" i="2"/>
  <c r="E4" i="6"/>
  <c r="F4" i="6"/>
  <c r="G4" i="6"/>
  <c r="E4" i="7"/>
  <c r="F4" i="7"/>
  <c r="G4" i="7"/>
  <c r="E18" i="5"/>
  <c r="E17" i="5"/>
  <c r="E16" i="5"/>
  <c r="E15" i="5"/>
  <c r="E14" i="5"/>
  <c r="E5" i="5"/>
  <c r="E21" i="4"/>
  <c r="F21" i="4"/>
  <c r="G21" i="4" s="1"/>
  <c r="C21" i="4" s="1"/>
  <c r="E19" i="4"/>
  <c r="E18" i="4"/>
  <c r="E17" i="4"/>
  <c r="E16" i="4"/>
  <c r="E15" i="4"/>
  <c r="E14" i="4"/>
  <c r="E5" i="4"/>
  <c r="F21" i="2"/>
  <c r="F19" i="2"/>
  <c r="F18" i="2"/>
  <c r="F7" i="2"/>
  <c r="F6" i="2"/>
  <c r="F5" i="2"/>
  <c r="E21" i="6"/>
  <c r="F21" i="6"/>
  <c r="G21" i="6"/>
  <c r="E19" i="6"/>
  <c r="F19" i="6"/>
  <c r="E18" i="6"/>
  <c r="F18" i="6"/>
  <c r="E17" i="6"/>
  <c r="F17" i="6"/>
  <c r="E16" i="6"/>
  <c r="F16" i="6"/>
  <c r="E15" i="6"/>
  <c r="F15" i="6"/>
  <c r="E14" i="6"/>
  <c r="F14" i="6"/>
  <c r="E13" i="6"/>
  <c r="F13" i="6"/>
  <c r="G13" i="6"/>
  <c r="E12" i="6"/>
  <c r="F12" i="6"/>
  <c r="G12" i="6"/>
  <c r="E11" i="6"/>
  <c r="F11" i="6"/>
  <c r="G11" i="6"/>
  <c r="E10" i="6"/>
  <c r="F10" i="6"/>
  <c r="G10" i="6"/>
  <c r="C10" i="6" s="1"/>
  <c r="E9" i="6"/>
  <c r="F9" i="6"/>
  <c r="G9" i="6"/>
  <c r="E8" i="6"/>
  <c r="F8" i="6"/>
  <c r="G8" i="6"/>
  <c r="E7" i="6"/>
  <c r="F7" i="6"/>
  <c r="G7" i="6"/>
  <c r="E6" i="6"/>
  <c r="F6" i="6"/>
  <c r="G6" i="6"/>
  <c r="C6" i="6" s="1"/>
  <c r="E5" i="6"/>
  <c r="F5" i="6"/>
  <c r="G5" i="6"/>
  <c r="E12" i="7"/>
  <c r="F12" i="7"/>
  <c r="G12" i="7"/>
  <c r="E5" i="7"/>
  <c r="F5" i="7"/>
  <c r="G5" i="7"/>
  <c r="C5" i="7" s="1"/>
  <c r="E6" i="9"/>
  <c r="F6" i="9"/>
  <c r="G6" i="9"/>
  <c r="C6" i="9" s="1"/>
  <c r="E18" i="9"/>
  <c r="F18" i="9"/>
  <c r="E19" i="9"/>
  <c r="F19" i="9"/>
  <c r="E21" i="9"/>
  <c r="F21" i="9"/>
  <c r="G21" i="9"/>
  <c r="E5" i="9"/>
  <c r="F5" i="9"/>
  <c r="G5" i="9"/>
  <c r="E4" i="9"/>
  <c r="F4" i="9"/>
  <c r="G4" i="9"/>
  <c r="C4" i="9" s="1"/>
  <c r="Z4" i="9"/>
  <c r="Z5" i="9"/>
  <c r="B23" i="9"/>
  <c r="B23" i="8"/>
  <c r="B23" i="7"/>
  <c r="B23" i="6"/>
  <c r="B24" i="3"/>
  <c r="B23" i="2"/>
  <c r="B23" i="4"/>
  <c r="B23" i="5"/>
  <c r="B9" i="1"/>
  <c r="C21" i="9"/>
  <c r="C19" i="9"/>
  <c r="C18" i="9"/>
  <c r="C5" i="9"/>
  <c r="C14" i="8"/>
  <c r="C5" i="8"/>
  <c r="C15" i="8"/>
  <c r="C4" i="7"/>
  <c r="C12" i="7"/>
  <c r="C21" i="6"/>
  <c r="C19" i="6"/>
  <c r="C18" i="6"/>
  <c r="C17" i="6"/>
  <c r="C16" i="6"/>
  <c r="C15" i="6"/>
  <c r="C14" i="6"/>
  <c r="C13" i="6"/>
  <c r="C12" i="6"/>
  <c r="C9" i="6"/>
  <c r="C11" i="6"/>
  <c r="C8" i="6"/>
  <c r="C7" i="6"/>
  <c r="C5" i="6"/>
  <c r="C4" i="6"/>
  <c r="B11" i="1" l="1"/>
  <c r="B10" i="1"/>
  <c r="B8" i="1"/>
  <c r="F15" i="4"/>
  <c r="G15" i="4" s="1"/>
  <c r="C15" i="4" s="1"/>
  <c r="F17" i="4"/>
  <c r="G17" i="4" s="1"/>
  <c r="C17" i="4" s="1"/>
  <c r="F6" i="4"/>
  <c r="G6" i="4" s="1"/>
  <c r="C6" i="4" s="1"/>
  <c r="F5" i="4"/>
  <c r="G5" i="4" s="1"/>
  <c r="C5" i="4" s="1"/>
  <c r="F19" i="4"/>
  <c r="G19" i="4" s="1"/>
  <c r="C19" i="4" s="1"/>
  <c r="F10" i="4"/>
  <c r="G10" i="4" s="1"/>
  <c r="C10" i="4" s="1"/>
  <c r="F9" i="4"/>
  <c r="G9" i="4" s="1"/>
  <c r="C9" i="4" s="1"/>
  <c r="F13" i="4"/>
  <c r="G13" i="4" s="1"/>
  <c r="C13" i="4" s="1"/>
  <c r="F22" i="4"/>
  <c r="G22" i="4" s="1"/>
  <c r="C22" i="4" s="1"/>
  <c r="F14" i="4"/>
  <c r="G14" i="4" s="1"/>
  <c r="C14" i="4" s="1"/>
  <c r="F16" i="4"/>
  <c r="G16" i="4" s="1"/>
  <c r="C16" i="4" s="1"/>
  <c r="F18" i="4"/>
  <c r="G18" i="4" s="1"/>
  <c r="C18" i="4" s="1"/>
  <c r="F8" i="4"/>
  <c r="G8" i="4" s="1"/>
  <c r="C8" i="4" s="1"/>
  <c r="F12" i="4"/>
  <c r="G12" i="4" s="1"/>
  <c r="C12" i="4" s="1"/>
  <c r="F23" i="4"/>
  <c r="G23" i="4"/>
  <c r="C23" i="4" s="1"/>
  <c r="F23" i="5"/>
  <c r="F12" i="5"/>
  <c r="G12" i="5" s="1"/>
  <c r="C12" i="5" s="1"/>
  <c r="F8" i="5"/>
  <c r="G8" i="5" s="1"/>
  <c r="C8" i="5" s="1"/>
  <c r="F4" i="5"/>
  <c r="G4" i="5" s="1"/>
  <c r="C4" i="5" s="1"/>
  <c r="F15" i="5"/>
  <c r="G15" i="5" s="1"/>
  <c r="C15" i="5" s="1"/>
  <c r="F21" i="5"/>
  <c r="G21" i="5" s="1"/>
  <c r="C21" i="5" s="1"/>
  <c r="F22" i="5"/>
  <c r="G22" i="5" s="1"/>
  <c r="C22" i="5" s="1"/>
  <c r="F13" i="5"/>
  <c r="G13" i="5" s="1"/>
  <c r="C13" i="5" s="1"/>
  <c r="F9" i="5"/>
  <c r="G9" i="5" s="1"/>
  <c r="C9" i="5" s="1"/>
  <c r="F18" i="5"/>
  <c r="G18" i="5" s="1"/>
  <c r="C18" i="5" s="1"/>
  <c r="F16" i="5"/>
  <c r="G16" i="5" s="1"/>
  <c r="C16" i="5" s="1"/>
  <c r="F14" i="5"/>
  <c r="G14" i="5" s="1"/>
  <c r="C14" i="5" s="1"/>
  <c r="F11" i="5"/>
  <c r="G11" i="5" s="1"/>
  <c r="C11" i="5" s="1"/>
  <c r="F7" i="5"/>
  <c r="G7" i="5" s="1"/>
  <c r="C7" i="5" s="1"/>
  <c r="F5" i="5"/>
  <c r="G5" i="5" s="1"/>
  <c r="C5" i="5" s="1"/>
  <c r="F20" i="5"/>
  <c r="G20" i="5" s="1"/>
  <c r="C20" i="5" s="1"/>
  <c r="F19" i="5"/>
  <c r="G19" i="5" s="1"/>
  <c r="C19" i="5" s="1"/>
  <c r="F10" i="5"/>
  <c r="G10" i="5" s="1"/>
  <c r="C10" i="5" s="1"/>
  <c r="F6" i="5"/>
  <c r="G6" i="5" s="1"/>
  <c r="C6" i="5" s="1"/>
  <c r="F17" i="5"/>
  <c r="G17" i="5" s="1"/>
  <c r="C17" i="5" s="1"/>
  <c r="G23" i="5"/>
  <c r="C23" i="5" s="1"/>
  <c r="B4" i="1" s="1"/>
  <c r="E10" i="3"/>
  <c r="E15" i="3"/>
  <c r="E21" i="3"/>
  <c r="E14" i="3"/>
  <c r="G14" i="3" s="1"/>
  <c r="C14" i="3" s="1"/>
  <c r="E11" i="3"/>
  <c r="E7" i="3"/>
  <c r="E20" i="3"/>
  <c r="E16" i="3"/>
  <c r="G16" i="3" s="1"/>
  <c r="C16" i="3" s="1"/>
  <c r="E5" i="3"/>
  <c r="E4" i="3"/>
  <c r="E6" i="3"/>
  <c r="E9" i="3"/>
  <c r="G9" i="3" s="1"/>
  <c r="C9" i="3" s="1"/>
  <c r="E12" i="3"/>
  <c r="E8" i="3"/>
  <c r="E23" i="3"/>
  <c r="E22" i="3"/>
  <c r="G22" i="3" s="1"/>
  <c r="C22" i="3" s="1"/>
  <c r="E17" i="3"/>
  <c r="E24" i="3"/>
  <c r="E13" i="3"/>
  <c r="E18" i="3"/>
  <c r="G18" i="3" s="1"/>
  <c r="C18" i="3" s="1"/>
  <c r="F13" i="3"/>
  <c r="F9" i="3"/>
  <c r="F18" i="3"/>
  <c r="F15" i="3"/>
  <c r="F24" i="3"/>
  <c r="F12" i="3"/>
  <c r="F22" i="3"/>
  <c r="F10" i="3"/>
  <c r="F17" i="3"/>
  <c r="F21" i="3"/>
  <c r="F14" i="3"/>
  <c r="F11" i="3"/>
  <c r="F7" i="3"/>
  <c r="F20" i="3"/>
  <c r="F16" i="3"/>
  <c r="F5" i="3"/>
  <c r="F4" i="3"/>
  <c r="F6" i="3"/>
  <c r="F8" i="3"/>
  <c r="F23" i="3"/>
  <c r="G24" i="3"/>
  <c r="C24" i="3" s="1"/>
  <c r="B7" i="1" s="1"/>
  <c r="E15" i="2"/>
  <c r="G15" i="2" s="1"/>
  <c r="C15" i="2" s="1"/>
  <c r="E12" i="2"/>
  <c r="G12" i="2" s="1"/>
  <c r="C12" i="2" s="1"/>
  <c r="E11" i="2"/>
  <c r="G11" i="2" s="1"/>
  <c r="C11" i="2" s="1"/>
  <c r="E10" i="2"/>
  <c r="G10" i="2" s="1"/>
  <c r="C10" i="2" s="1"/>
  <c r="E18" i="2"/>
  <c r="G18" i="2" s="1"/>
  <c r="C18" i="2" s="1"/>
  <c r="E5" i="2"/>
  <c r="G5" i="2" s="1"/>
  <c r="C5" i="2" s="1"/>
  <c r="E17" i="2"/>
  <c r="G17" i="2" s="1"/>
  <c r="C17" i="2" s="1"/>
  <c r="E4" i="2"/>
  <c r="G4" i="2" s="1"/>
  <c r="C4" i="2" s="1"/>
  <c r="E20" i="2"/>
  <c r="G20" i="2" s="1"/>
  <c r="C20" i="2" s="1"/>
  <c r="E16" i="2"/>
  <c r="G16" i="2" s="1"/>
  <c r="C16" i="2" s="1"/>
  <c r="E13" i="2"/>
  <c r="G13" i="2" s="1"/>
  <c r="C13" i="2" s="1"/>
  <c r="E22" i="2"/>
  <c r="G22" i="2" s="1"/>
  <c r="C22" i="2" s="1"/>
  <c r="E6" i="2"/>
  <c r="G6" i="2" s="1"/>
  <c r="C6" i="2" s="1"/>
  <c r="E14" i="2"/>
  <c r="G14" i="2" s="1"/>
  <c r="C14" i="2" s="1"/>
  <c r="E8" i="2"/>
  <c r="G8" i="2" s="1"/>
  <c r="C8" i="2" s="1"/>
  <c r="E19" i="2"/>
  <c r="G19" i="2" s="1"/>
  <c r="C19" i="2" s="1"/>
  <c r="E7" i="2"/>
  <c r="G7" i="2" s="1"/>
  <c r="C7" i="2" s="1"/>
  <c r="E23" i="2"/>
  <c r="E9" i="2"/>
  <c r="G9" i="2" s="1"/>
  <c r="C9" i="2" s="1"/>
  <c r="E21" i="2"/>
  <c r="G21" i="2" s="1"/>
  <c r="C21" i="2" s="1"/>
  <c r="G23" i="2"/>
  <c r="C23" i="2" s="1"/>
  <c r="B5" i="1" l="1"/>
  <c r="G13" i="3"/>
  <c r="C13" i="3" s="1"/>
  <c r="G23" i="3"/>
  <c r="C23" i="3" s="1"/>
  <c r="G6" i="3"/>
  <c r="C6" i="3" s="1"/>
  <c r="G20" i="3"/>
  <c r="C20" i="3" s="1"/>
  <c r="G21" i="3"/>
  <c r="C21" i="3" s="1"/>
  <c r="G8" i="3"/>
  <c r="C8" i="3" s="1"/>
  <c r="G4" i="3"/>
  <c r="C4" i="3" s="1"/>
  <c r="G7" i="3"/>
  <c r="C7" i="3" s="1"/>
  <c r="G15" i="3"/>
  <c r="C15" i="3" s="1"/>
  <c r="G17" i="3"/>
  <c r="C17" i="3" s="1"/>
  <c r="G12" i="3"/>
  <c r="C12" i="3" s="1"/>
  <c r="G5" i="3"/>
  <c r="C5" i="3" s="1"/>
  <c r="G11" i="3"/>
  <c r="C11" i="3" s="1"/>
  <c r="G10" i="3"/>
  <c r="C10" i="3" s="1"/>
  <c r="B6" i="1"/>
</calcChain>
</file>

<file path=xl/sharedStrings.xml><?xml version="1.0" encoding="utf-8"?>
<sst xmlns="http://schemas.openxmlformats.org/spreadsheetml/2006/main" count="287" uniqueCount="75">
  <si>
    <t>STATION 3</t>
  </si>
  <si>
    <t>Conc Factor =</t>
  </si>
  <si>
    <t>Phytoplankton Surface Counts</t>
  </si>
  <si>
    <t>Genus</t>
  </si>
  <si>
    <t>1/conc factor</t>
  </si>
  <si>
    <t>Formulas:</t>
  </si>
  <si>
    <t>STATION 4</t>
  </si>
  <si>
    <t>Thalassiosira</t>
  </si>
  <si>
    <t>Thalassionema</t>
  </si>
  <si>
    <t>Prorocentrum</t>
  </si>
  <si>
    <t xml:space="preserve">Unknown </t>
  </si>
  <si>
    <t>Protoperidium</t>
  </si>
  <si>
    <t>Cells/L</t>
  </si>
  <si>
    <t>STATION 2</t>
  </si>
  <si>
    <t>STATION 1</t>
  </si>
  <si>
    <t>stepanopyxis</t>
  </si>
  <si>
    <t>Leptocylindrus</t>
  </si>
  <si>
    <t>STATION 5</t>
  </si>
  <si>
    <t>Actinoptychus</t>
  </si>
  <si>
    <t>STATION 6</t>
  </si>
  <si>
    <t>Skeletonema</t>
  </si>
  <si>
    <t>Ciliate *zoo*</t>
  </si>
  <si>
    <t>Dinophysis</t>
  </si>
  <si>
    <t>Chaetoceros</t>
  </si>
  <si>
    <t>Rhizosolenia</t>
  </si>
  <si>
    <t>Pseudonitzchia</t>
  </si>
  <si>
    <t>STATION 7</t>
  </si>
  <si>
    <t>Station #</t>
  </si>
  <si>
    <t>Count</t>
  </si>
  <si>
    <t>STATION 8</t>
  </si>
  <si>
    <t>TOTAL</t>
  </si>
  <si>
    <r>
      <t xml:space="preserve">Cells/L </t>
    </r>
    <r>
      <rPr>
        <i/>
        <sz val="9"/>
        <color theme="1"/>
        <rFont val="Calibri"/>
        <family val="2"/>
        <scheme val="minor"/>
      </rPr>
      <t>(truncated)</t>
    </r>
  </si>
  <si>
    <t>Total transect vol (mL)</t>
  </si>
  <si>
    <t>L (mm)</t>
  </si>
  <si>
    <t>W (mm)</t>
  </si>
  <si>
    <t>D (mm)</t>
  </si>
  <si>
    <t>Total Volume Counted = (Vol/Transect) x (# of Transects)</t>
  </si>
  <si>
    <t>Total Volume Counted(mL)</t>
  </si>
  <si>
    <t>mL</t>
  </si>
  <si>
    <t>Total Volume Counted (mL) =</t>
  </si>
  <si>
    <t># Transects Counted:</t>
  </si>
  <si>
    <t>Cells/Liter (Truncated) = same as above with no rounding (digits after decimal are dropped)</t>
  </si>
  <si>
    <t>Volume per Transect = (LxWxD in mm) x (1mL/1000 mm3)</t>
  </si>
  <si>
    <t>Decant volume (mL)</t>
  </si>
  <si>
    <t xml:space="preserve">Total Sample Volume = Decant volume + Volume removed </t>
  </si>
  <si>
    <t>Volume Removed from Sample (mL)</t>
  </si>
  <si>
    <t>Cells/Liter =[# cells/Total Volume Counted (mL)] x (1/Conc Factor) x (1000mL/1L)</t>
  </si>
  <si>
    <t>Concentration Factor =  Ttl Sample Vol/Decant Vol</t>
  </si>
  <si>
    <t># Cells Counted</t>
  </si>
  <si>
    <t>Enter From Log Sheet:</t>
  </si>
  <si>
    <t>Corethron</t>
  </si>
  <si>
    <t>Cosciuodiscus</t>
  </si>
  <si>
    <t>Ditylum</t>
  </si>
  <si>
    <t>Pseudonitzschia</t>
  </si>
  <si>
    <t>Coscinodiscus</t>
  </si>
  <si>
    <t>Dactylisolen</t>
  </si>
  <si>
    <t>Asteromphalus</t>
  </si>
  <si>
    <t xml:space="preserve">Skeletonema </t>
  </si>
  <si>
    <t>Akashiwo</t>
  </si>
  <si>
    <t>Eucampia</t>
  </si>
  <si>
    <t>Chaetocerus</t>
  </si>
  <si>
    <t>Cylindrotheca</t>
  </si>
  <si>
    <t>Protoperidinium</t>
  </si>
  <si>
    <t>Unknown dbl horseshoe</t>
  </si>
  <si>
    <t>Phytoplankton Surface Counts:  FHL 4/26/14 Sample Date</t>
  </si>
  <si>
    <t>Dictyocha</t>
  </si>
  <si>
    <t>Stephanopyxis</t>
  </si>
  <si>
    <t>Unknown *Zoo*</t>
  </si>
  <si>
    <t>Nauplii *Zoo*</t>
  </si>
  <si>
    <t>Detonula</t>
  </si>
  <si>
    <t>Diploneis</t>
  </si>
  <si>
    <t>Striatella</t>
  </si>
  <si>
    <t>Licmophora</t>
  </si>
  <si>
    <t>Nauplius *zoo*</t>
  </si>
  <si>
    <t>Plagiogrammopsis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</si>
</sst>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7" tint="0.3999755851924192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9"/>
      <color indexed="55" tint="-0.34998626667073579"/>
      <name val="Calibri"/>
      <family val="2"/>
      <scheme val="minor"/>
    </font>
    <font>
      <i/>
      <sz val="9"/>
      <color indexed="5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u/>
      <sz val="12"/>
      <color theme="1" tint="0.34998626667073579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0"/>
      <color rgb="FF0066CC"/>
      <name val="Calibri"/>
      <family val="2"/>
      <scheme val="minor"/>
    </font>
    <font>
      <b/>
      <u/>
      <sz val="12"/>
      <color rgb="FF0066CC"/>
      <name val="Calibri"/>
      <family val="2"/>
      <scheme val="minor"/>
    </font>
    <font>
      <b/>
      <i/>
      <sz val="12"/>
      <color rgb="FF0066CC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1" fillId="0" borderId="1" xfId="1" applyBorder="1" applyAlignment="1">
      <alignment horizontal="center" wrapText="1"/>
    </xf>
    <xf numFmtId="0" fontId="1" fillId="0" borderId="0" xfId="1" applyAlignment="1">
      <alignment wrapText="1"/>
    </xf>
    <xf numFmtId="0" fontId="1" fillId="0" borderId="1" xfId="1" applyBorder="1"/>
    <xf numFmtId="1" fontId="1" fillId="0" borderId="1" xfId="1" applyNumberFormat="1" applyBorder="1"/>
    <xf numFmtId="0" fontId="3" fillId="0" borderId="0" xfId="1" applyFont="1"/>
    <xf numFmtId="0" fontId="3" fillId="0" borderId="0" xfId="1" applyFont="1" applyAlignment="1">
      <alignment wrapText="1"/>
    </xf>
    <xf numFmtId="164" fontId="1" fillId="0" borderId="0" xfId="1" applyNumberFormat="1"/>
    <xf numFmtId="1" fontId="2" fillId="2" borderId="1" xfId="1" applyNumberFormat="1" applyFont="1" applyFill="1" applyBorder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5" fillId="0" borderId="0" xfId="1" applyFont="1"/>
    <xf numFmtId="164" fontId="5" fillId="0" borderId="0" xfId="1" applyNumberFormat="1" applyFont="1"/>
    <xf numFmtId="165" fontId="5" fillId="0" borderId="0" xfId="1" applyNumberFormat="1" applyFont="1"/>
    <xf numFmtId="0" fontId="6" fillId="0" borderId="0" xfId="1" applyFont="1" applyAlignment="1">
      <alignment horizontal="center" wrapText="1"/>
    </xf>
    <xf numFmtId="164" fontId="6" fillId="0" borderId="0" xfId="1" applyNumberFormat="1" applyFont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1" applyFont="1"/>
    <xf numFmtId="164" fontId="7" fillId="0" borderId="0" xfId="1" applyNumberFormat="1" applyFont="1"/>
    <xf numFmtId="165" fontId="7" fillId="0" borderId="0" xfId="1" applyNumberFormat="1" applyFont="1" applyAlignment="1">
      <alignment horizontal="right"/>
    </xf>
    <xf numFmtId="0" fontId="8" fillId="0" borderId="0" xfId="1" applyFont="1"/>
    <xf numFmtId="165" fontId="6" fillId="5" borderId="0" xfId="1" applyNumberFormat="1" applyFont="1" applyFill="1" applyAlignment="1">
      <alignment horizontal="right"/>
    </xf>
    <xf numFmtId="1" fontId="2" fillId="6" borderId="1" xfId="1" applyNumberFormat="1" applyFont="1" applyFill="1" applyBorder="1"/>
    <xf numFmtId="1" fontId="2" fillId="8" borderId="1" xfId="1" applyNumberFormat="1" applyFont="1" applyFill="1" applyBorder="1"/>
    <xf numFmtId="1" fontId="2" fillId="4" borderId="1" xfId="1" applyNumberFormat="1" applyFont="1" applyFill="1" applyBorder="1"/>
    <xf numFmtId="1" fontId="2" fillId="3" borderId="1" xfId="1" applyNumberFormat="1" applyFont="1" applyFill="1" applyBorder="1"/>
    <xf numFmtId="1" fontId="13" fillId="9" borderId="1" xfId="1" applyNumberFormat="1" applyFont="1" applyFill="1" applyBorder="1"/>
    <xf numFmtId="1" fontId="2" fillId="10" borderId="1" xfId="1" applyNumberFormat="1" applyFont="1" applyFill="1" applyBorder="1"/>
    <xf numFmtId="1" fontId="0" fillId="0" borderId="0" xfId="0" applyNumberFormat="1"/>
    <xf numFmtId="0" fontId="8" fillId="0" borderId="2" xfId="1" applyFont="1" applyBorder="1" applyAlignment="1">
      <alignment horizontal="left"/>
    </xf>
    <xf numFmtId="0" fontId="2" fillId="6" borderId="3" xfId="1" applyFont="1" applyFill="1" applyBorder="1" applyAlignment="1">
      <alignment wrapText="1"/>
    </xf>
    <xf numFmtId="0" fontId="2" fillId="7" borderId="3" xfId="1" applyFont="1" applyFill="1" applyBorder="1" applyAlignment="1">
      <alignment wrapText="1"/>
    </xf>
    <xf numFmtId="0" fontId="2" fillId="10" borderId="3" xfId="1" applyFont="1" applyFill="1" applyBorder="1" applyAlignment="1">
      <alignment wrapText="1"/>
    </xf>
    <xf numFmtId="0" fontId="13" fillId="9" borderId="3" xfId="1" applyFont="1" applyFill="1" applyBorder="1" applyAlignment="1">
      <alignment wrapText="1"/>
    </xf>
    <xf numFmtId="0" fontId="2" fillId="3" borderId="3" xfId="1" applyFont="1" applyFill="1" applyBorder="1" applyAlignment="1">
      <alignment wrapText="1"/>
    </xf>
    <xf numFmtId="0" fontId="2" fillId="8" borderId="3" xfId="1" applyFont="1" applyFill="1" applyBorder="1" applyAlignment="1">
      <alignment wrapText="1"/>
    </xf>
    <xf numFmtId="0" fontId="2" fillId="4" borderId="3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6" borderId="3" xfId="1" applyFont="1" applyFill="1" applyBorder="1" applyAlignment="1">
      <alignment horizontal="right" wrapText="1"/>
    </xf>
    <xf numFmtId="0" fontId="2" fillId="7" borderId="3" xfId="1" applyFont="1" applyFill="1" applyBorder="1" applyAlignment="1">
      <alignment horizontal="right" wrapText="1"/>
    </xf>
    <xf numFmtId="0" fontId="2" fillId="10" borderId="3" xfId="1" applyFont="1" applyFill="1" applyBorder="1" applyAlignment="1">
      <alignment horizontal="right" wrapText="1"/>
    </xf>
    <xf numFmtId="0" fontId="13" fillId="9" borderId="3" xfId="1" applyFont="1" applyFill="1" applyBorder="1" applyAlignment="1">
      <alignment horizontal="right" wrapText="1"/>
    </xf>
    <xf numFmtId="0" fontId="2" fillId="3" borderId="3" xfId="1" applyFont="1" applyFill="1" applyBorder="1" applyAlignment="1">
      <alignment horizontal="right" wrapText="1"/>
    </xf>
    <xf numFmtId="0" fontId="2" fillId="8" borderId="3" xfId="1" applyFont="1" applyFill="1" applyBorder="1" applyAlignment="1">
      <alignment horizontal="right" wrapText="1"/>
    </xf>
    <xf numFmtId="0" fontId="2" fillId="4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1" fillId="0" borderId="1" xfId="1" applyFont="1" applyBorder="1" applyAlignment="1">
      <alignment horizontal="center" wrapText="1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Border="1"/>
    <xf numFmtId="0" fontId="12" fillId="0" borderId="0" xfId="1" applyFont="1" applyBorder="1" applyAlignment="1">
      <alignment horizontal="left"/>
    </xf>
    <xf numFmtId="0" fontId="4" fillId="0" borderId="0" xfId="1" applyFont="1" applyBorder="1"/>
    <xf numFmtId="0" fontId="1" fillId="0" borderId="0" xfId="1" applyBorder="1" applyAlignment="1">
      <alignment wrapText="1"/>
    </xf>
    <xf numFmtId="0" fontId="4" fillId="0" borderId="0" xfId="1" quotePrefix="1" applyFont="1" applyBorder="1" applyAlignment="1"/>
    <xf numFmtId="0" fontId="21" fillId="0" borderId="0" xfId="1" applyFont="1" applyBorder="1" applyAlignment="1">
      <alignment horizontal="right"/>
    </xf>
    <xf numFmtId="0" fontId="21" fillId="0" borderId="0" xfId="1" applyFont="1" applyBorder="1" applyAlignment="1">
      <alignment horizontal="left"/>
    </xf>
    <xf numFmtId="0" fontId="20" fillId="0" borderId="0" xfId="1" quotePrefix="1" applyFont="1" applyBorder="1" applyAlignment="1"/>
    <xf numFmtId="0" fontId="1" fillId="0" borderId="0" xfId="1" quotePrefix="1"/>
    <xf numFmtId="0" fontId="1" fillId="0" borderId="5" xfId="1" applyFont="1" applyBorder="1" applyAlignment="1">
      <alignment horizontal="center" wrapText="1"/>
    </xf>
    <xf numFmtId="1" fontId="1" fillId="0" borderId="5" xfId="1" applyNumberFormat="1" applyBorder="1"/>
    <xf numFmtId="1" fontId="2" fillId="7" borderId="5" xfId="1" applyNumberFormat="1" applyFont="1" applyFill="1" applyBorder="1"/>
    <xf numFmtId="0" fontId="9" fillId="10" borderId="0" xfId="1" applyFont="1" applyFill="1" applyBorder="1" applyAlignment="1">
      <alignment horizontal="right" vertical="center"/>
    </xf>
    <xf numFmtId="0" fontId="16" fillId="10" borderId="0" xfId="1" applyFont="1" applyFill="1" applyBorder="1" applyAlignment="1">
      <alignment horizontal="left" vertical="center"/>
    </xf>
    <xf numFmtId="0" fontId="10" fillId="10" borderId="0" xfId="1" applyFont="1" applyFill="1" applyBorder="1" applyAlignment="1">
      <alignment vertical="center"/>
    </xf>
    <xf numFmtId="0" fontId="14" fillId="9" borderId="0" xfId="1" applyFont="1" applyFill="1" applyBorder="1" applyAlignment="1">
      <alignment horizontal="right" vertical="center"/>
    </xf>
    <xf numFmtId="0" fontId="16" fillId="9" borderId="0" xfId="1" applyFont="1" applyFill="1" applyBorder="1" applyAlignment="1">
      <alignment horizontal="left" vertical="center"/>
    </xf>
    <xf numFmtId="0" fontId="15" fillId="9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vertical="center"/>
    </xf>
    <xf numFmtId="0" fontId="9" fillId="8" borderId="0" xfId="1" applyFont="1" applyFill="1" applyBorder="1" applyAlignment="1">
      <alignment horizontal="right" vertical="center"/>
    </xf>
    <xf numFmtId="0" fontId="16" fillId="8" borderId="0" xfId="1" applyFont="1" applyFill="1" applyBorder="1" applyAlignment="1">
      <alignment horizontal="left" vertical="center"/>
    </xf>
    <xf numFmtId="0" fontId="10" fillId="8" borderId="0" xfId="1" applyFont="1" applyFill="1" applyBorder="1" applyAlignment="1">
      <alignment vertical="center"/>
    </xf>
    <xf numFmtId="0" fontId="11" fillId="8" borderId="0" xfId="1" applyFont="1" applyFill="1" applyBorder="1" applyAlignment="1">
      <alignment horizontal="right" vertical="center"/>
    </xf>
    <xf numFmtId="0" fontId="9" fillId="4" borderId="0" xfId="1" applyFont="1" applyFill="1" applyBorder="1" applyAlignment="1">
      <alignment horizontal="right" vertical="center"/>
    </xf>
    <xf numFmtId="0" fontId="16" fillId="4" borderId="0" xfId="1" applyFont="1" applyFill="1" applyBorder="1" applyAlignment="1">
      <alignment horizontal="left" vertical="center"/>
    </xf>
    <xf numFmtId="0" fontId="10" fillId="4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right" vertical="center"/>
    </xf>
    <xf numFmtId="0" fontId="9" fillId="6" borderId="0" xfId="1" applyFont="1" applyFill="1" applyBorder="1" applyAlignment="1">
      <alignment horizontal="right" vertical="center"/>
    </xf>
    <xf numFmtId="0" fontId="16" fillId="6" borderId="0" xfId="1" applyFont="1" applyFill="1" applyBorder="1" applyAlignment="1">
      <alignment horizontal="left" vertical="center"/>
    </xf>
    <xf numFmtId="0" fontId="10" fillId="6" borderId="0" xfId="1" applyFont="1" applyFill="1" applyBorder="1" applyAlignment="1">
      <alignment vertical="center"/>
    </xf>
    <xf numFmtId="0" fontId="22" fillId="7" borderId="0" xfId="1" applyFont="1" applyFill="1" applyBorder="1" applyAlignment="1">
      <alignment horizontal="right" vertical="center"/>
    </xf>
    <xf numFmtId="0" fontId="23" fillId="7" borderId="0" xfId="1" applyFont="1" applyFill="1" applyBorder="1" applyAlignment="1">
      <alignment horizontal="left" vertical="center"/>
    </xf>
    <xf numFmtId="0" fontId="24" fillId="7" borderId="0" xfId="1" applyFont="1" applyFill="1" applyBorder="1" applyAlignment="1">
      <alignment vertical="center"/>
    </xf>
    <xf numFmtId="0" fontId="18" fillId="12" borderId="0" xfId="1" applyFont="1" applyFill="1" applyBorder="1" applyAlignment="1">
      <alignment horizontal="left"/>
    </xf>
    <xf numFmtId="0" fontId="1" fillId="12" borderId="0" xfId="1" applyFill="1"/>
    <xf numFmtId="0" fontId="19" fillId="12" borderId="0" xfId="1" applyFont="1" applyFill="1" applyBorder="1" applyAlignment="1">
      <alignment horizontal="left"/>
    </xf>
    <xf numFmtId="0" fontId="1" fillId="12" borderId="0" xfId="1" applyFill="1" applyAlignment="1">
      <alignment wrapText="1"/>
    </xf>
    <xf numFmtId="0" fontId="19" fillId="12" borderId="0" xfId="1" quotePrefix="1" applyFont="1" applyFill="1" applyBorder="1" applyAlignment="1">
      <alignment horizontal="left"/>
    </xf>
    <xf numFmtId="0" fontId="25" fillId="12" borderId="0" xfId="1" applyFont="1" applyFill="1"/>
    <xf numFmtId="0" fontId="25" fillId="12" borderId="0" xfId="1" applyFont="1" applyFill="1" applyAlignment="1">
      <alignment wrapText="1"/>
    </xf>
    <xf numFmtId="0" fontId="1" fillId="0" borderId="0" xfId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" fillId="0" borderId="0" xfId="1" applyBorder="1" applyAlignment="1">
      <alignment horizontal="right" wrapText="1"/>
    </xf>
    <xf numFmtId="0" fontId="27" fillId="0" borderId="0" xfId="1" applyFont="1" applyBorder="1" applyAlignment="1">
      <alignment horizontal="right"/>
    </xf>
    <xf numFmtId="0" fontId="7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" fillId="0" borderId="0" xfId="1" applyAlignment="1"/>
    <xf numFmtId="0" fontId="4" fillId="0" borderId="0" xfId="1" applyFont="1" applyBorder="1" applyAlignment="1"/>
    <xf numFmtId="0" fontId="1" fillId="0" borderId="0" xfId="1" applyBorder="1" applyAlignment="1"/>
    <xf numFmtId="0" fontId="1" fillId="12" borderId="0" xfId="1" applyFill="1" applyAlignment="1"/>
    <xf numFmtId="0" fontId="25" fillId="12" borderId="0" xfId="1" applyFont="1" applyFill="1" applyAlignment="1"/>
    <xf numFmtId="2" fontId="7" fillId="0" borderId="0" xfId="1" applyNumberFormat="1" applyFont="1" applyAlignment="1">
      <alignment horizontal="right"/>
    </xf>
    <xf numFmtId="0" fontId="19" fillId="0" borderId="0" xfId="1" quotePrefix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" fillId="0" borderId="11" xfId="1" applyBorder="1"/>
    <xf numFmtId="0" fontId="1" fillId="0" borderId="11" xfId="1" applyBorder="1" applyAlignment="1">
      <alignment wrapText="1"/>
    </xf>
    <xf numFmtId="0" fontId="1" fillId="0" borderId="12" xfId="1" applyBorder="1"/>
    <xf numFmtId="0" fontId="1" fillId="0" borderId="13" xfId="1" applyBorder="1"/>
    <xf numFmtId="0" fontId="27" fillId="0" borderId="13" xfId="1" applyFont="1" applyBorder="1" applyAlignment="1">
      <alignment horizontal="right"/>
    </xf>
    <xf numFmtId="0" fontId="29" fillId="0" borderId="6" xfId="1" applyFont="1" applyBorder="1" applyAlignment="1">
      <alignment horizontal="center" wrapText="1"/>
    </xf>
    <xf numFmtId="0" fontId="29" fillId="0" borderId="1" xfId="1" applyFont="1" applyBorder="1"/>
    <xf numFmtId="0" fontId="29" fillId="0" borderId="7" xfId="1" applyFont="1" applyBorder="1"/>
    <xf numFmtId="0" fontId="26" fillId="11" borderId="4" xfId="1" applyFont="1" applyFill="1" applyBorder="1"/>
    <xf numFmtId="0" fontId="19" fillId="12" borderId="4" xfId="1" applyFont="1" applyFill="1" applyBorder="1" applyAlignment="1">
      <alignment horizontal="left"/>
    </xf>
    <xf numFmtId="0" fontId="0" fillId="0" borderId="1" xfId="0" applyBorder="1"/>
    <xf numFmtId="1" fontId="0" fillId="0" borderId="1" xfId="0" applyNumberFormat="1" applyBorder="1"/>
    <xf numFmtId="165" fontId="16" fillId="4" borderId="0" xfId="1" applyNumberFormat="1" applyFont="1" applyFill="1" applyBorder="1" applyAlignment="1">
      <alignment horizontal="left" vertical="center"/>
    </xf>
    <xf numFmtId="0" fontId="30" fillId="0" borderId="1" xfId="1" applyFont="1" applyBorder="1"/>
    <xf numFmtId="0" fontId="30" fillId="0" borderId="1" xfId="1" applyFont="1" applyFill="1" applyBorder="1"/>
    <xf numFmtId="0" fontId="30" fillId="0" borderId="1" xfId="0" applyFont="1" applyBorder="1"/>
    <xf numFmtId="0" fontId="30" fillId="0" borderId="1" xfId="0" applyFont="1" applyFill="1" applyBorder="1"/>
    <xf numFmtId="0" fontId="2" fillId="6" borderId="0" xfId="1" applyFont="1" applyFill="1" applyBorder="1" applyAlignment="1">
      <alignment vertical="center"/>
    </xf>
    <xf numFmtId="0" fontId="28" fillId="11" borderId="8" xfId="1" applyFont="1" applyFill="1" applyBorder="1" applyAlignment="1">
      <alignment horizontal="center"/>
    </xf>
    <xf numFmtId="0" fontId="28" fillId="11" borderId="9" xfId="1" applyFont="1" applyFill="1" applyBorder="1" applyAlignment="1">
      <alignment horizontal="center"/>
    </xf>
    <xf numFmtId="0" fontId="28" fillId="11" borderId="10" xfId="1" applyFont="1" applyFill="1" applyBorder="1" applyAlignment="1">
      <alignment horizontal="center"/>
    </xf>
    <xf numFmtId="0" fontId="2" fillId="2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0" fontId="2" fillId="8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13" fillId="9" borderId="0" xfId="1" applyFont="1" applyFill="1" applyBorder="1" applyAlignment="1">
      <alignment vertical="center"/>
    </xf>
    <xf numFmtId="0" fontId="2" fillId="10" borderId="0" xfId="1" applyFont="1" applyFill="1" applyBorder="1" applyAlignment="1">
      <alignment vertical="center"/>
    </xf>
    <xf numFmtId="0" fontId="2" fillId="7" borderId="0" xfId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CC"/>
      <color rgb="FF00FF00"/>
      <color rgb="FF0099FF"/>
      <color rgb="FFFF5050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>
                <a:solidFill>
                  <a:schemeClr val="tx1"/>
                </a:solidFill>
              </a:rPr>
              <a:t>Total Phytoplankton Per Station</a:t>
            </a:r>
          </a:p>
          <a:p>
            <a:pPr>
              <a:defRPr/>
            </a:pPr>
            <a:r>
              <a:rPr lang="en-US" sz="1600" baseline="0">
                <a:solidFill>
                  <a:schemeClr val="tx1"/>
                </a:solidFill>
              </a:rPr>
              <a:t>San Juan Islands - April 26,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2749769400996"/>
          <c:y val="0.20380514851891043"/>
          <c:w val="0.83985083312549735"/>
          <c:h val="0.66598701389653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'Phyto Charts'!$B$3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008191222914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221216691804923E-3"/>
                  <c:y val="1.008191222914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3738045440115802E-17"/>
                  <c:y val="1.008191222914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74760908802316E-16"/>
                  <c:y val="1.34425496388637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'Phyto Charts'!$A$4:$A$11</c15:sqref>
                  </c15:fullRef>
                </c:ext>
              </c:extLst>
              <c:f>'Phyto Charts'!$A$4:$A$7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'Phyto Charts'!$B$4:$B$11</c15:sqref>
                  </c15:fullRef>
                </c:ext>
              </c:extLst>
              <c:f>'Phyto Charts'!$B$4:$B$7</c:f>
              <c:numCache>
                <c:formatCode>0</c:formatCode>
                <c:ptCount val="4"/>
                <c:pt idx="0">
                  <c:v>35245</c:v>
                </c:pt>
                <c:pt idx="1">
                  <c:v>14843</c:v>
                </c:pt>
                <c:pt idx="2">
                  <c:v>2983</c:v>
                </c:pt>
                <c:pt idx="3">
                  <c:v>25714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86638112"/>
        <c:axId val="386639288"/>
      </c:barChart>
      <c:catAx>
        <c:axId val="38663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Station</a:t>
                </a:r>
                <a:r>
                  <a:rPr lang="en-US" baseline="0">
                    <a:solidFill>
                      <a:schemeClr val="tx1"/>
                    </a:solidFill>
                  </a:rPr>
                  <a:t> Number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733463181355725"/>
              <c:y val="0.94235660067556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39288"/>
        <c:crosses val="autoZero"/>
        <c:auto val="1"/>
        <c:lblAlgn val="ctr"/>
        <c:lblOffset val="100"/>
        <c:noMultiLvlLbl val="0"/>
      </c:catAx>
      <c:valAx>
        <c:axId val="386639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>
                    <a:solidFill>
                      <a:schemeClr val="tx1"/>
                    </a:solidFill>
                    <a:latin typeface="Calibri" panose="020F0502020204030204" pitchFamily="34" charset="0"/>
                  </a:rPr>
                  <a:t>Cells per Liter</a:t>
                </a:r>
              </a:p>
            </c:rich>
          </c:tx>
          <c:layout>
            <c:manualLayout>
              <c:xMode val="edge"/>
              <c:yMode val="edge"/>
              <c:x val="1.3433252970075573E-2"/>
              <c:y val="0.37459070771949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3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Phytoplankton Concentration by Station and Genus</a:t>
            </a:r>
          </a:p>
          <a:p>
            <a:pPr>
              <a:defRPr sz="1600" b="1">
                <a:solidFill>
                  <a:schemeClr val="tx1"/>
                </a:solidFill>
              </a:defRPr>
            </a:pPr>
            <a:r>
              <a:rPr lang="en-US" sz="1600" b="1" i="0" baseline="0">
                <a:solidFill>
                  <a:schemeClr val="tx1"/>
                </a:solidFill>
              </a:rPr>
              <a:t>San Juan Islands - April 26,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370389483555577E-2"/>
          <c:y val="0.17023789673349654"/>
          <c:w val="0.70594385532675219"/>
          <c:h val="0.73734965482255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'Phyto Charts'!$A$18</c:f>
              <c:strCache>
                <c:ptCount val="1"/>
                <c:pt idx="0">
                  <c:v>Actinoptychus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Charts'!$B$18:$E$18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'Phyto Charts'!$A$19</c:f>
              <c:strCache>
                <c:ptCount val="1"/>
                <c:pt idx="0">
                  <c:v>Akashiwo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Charts'!$B$19:$E$19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'Phyto Charts'!$A$20</c:f>
              <c:strCache>
                <c:ptCount val="1"/>
                <c:pt idx="0">
                  <c:v>Chaetoceros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Charts'!$B$20:$E$20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ser>
          <c:idx val="3"/>
          <c:order val="3"/>
          <c:tx>
            <c:strRef>
              <c:f>'Phyto Charts'!$A$21</c:f>
              <c:strCache>
                <c:ptCount val="1"/>
                <c:pt idx="0">
                  <c:v>Ciliate *zoo*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Charts'!$B$21:$E$21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'Phyto Charts'!$A$22</c:f>
              <c:strCache>
                <c:ptCount val="1"/>
                <c:pt idx="0">
                  <c:v>Coscinodiscus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Charts'!$B$22:$E$22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'Phyto Charts'!$A$23</c:f>
              <c:strCache>
                <c:ptCount val="1"/>
                <c:pt idx="0">
                  <c:v>Cylindrotheca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Charts'!$B$23:$E$23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</c:ser>
        <c:ser>
          <c:idx val="6"/>
          <c:order val="6"/>
          <c:tx>
            <c:strRef>
              <c:f>'Phyto Charts'!$A$24</c:f>
              <c:strCache>
                <c:ptCount val="1"/>
                <c:pt idx="0">
                  <c:v>Detonula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Charts'!$B$24:$E$24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7"/>
          <c:order val="7"/>
          <c:tx>
            <c:strRef>
              <c:f>'Phyto Charts'!$A$25</c:f>
              <c:strCache>
                <c:ptCount val="1"/>
                <c:pt idx="0">
                  <c:v>Dictyocha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Charts'!$B$25:$E$25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'Phyto Charts'!$A$26</c:f>
              <c:strCache>
                <c:ptCount val="1"/>
                <c:pt idx="0">
                  <c:v>Diploneis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Charts'!$B$26:$E$26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9"/>
          <c:order val="9"/>
          <c:tx>
            <c:strRef>
              <c:f>'Phyto Charts'!$A$27</c:f>
              <c:strCache>
                <c:ptCount val="1"/>
                <c:pt idx="0">
                  <c:v>Eucampia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Charts'!$B$27:$E$27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'Phyto Charts'!$A$28</c:f>
              <c:strCache>
                <c:ptCount val="1"/>
                <c:pt idx="0">
                  <c:v>Leptocylindrus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Charts'!$B$28:$E$28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'Phyto Charts'!$A$29</c:f>
              <c:strCache>
                <c:ptCount val="1"/>
                <c:pt idx="0">
                  <c:v>Licmophora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Charts'!$B$29:$E$29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'Phyto Charts'!$A$30</c:f>
              <c:strCache>
                <c:ptCount val="1"/>
                <c:pt idx="0">
                  <c:v>Nauplii *Zoo*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Charts'!$B$30:$E$30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13"/>
          <c:order val="13"/>
          <c:tx>
            <c:strRef>
              <c:f>'Phyto Charts'!$A$31</c:f>
              <c:strCache>
                <c:ptCount val="1"/>
                <c:pt idx="0">
                  <c:v>Plagiogrammopsis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Charts'!$B$31:$E$31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'Phyto Charts'!$A$32</c:f>
              <c:strCache>
                <c:ptCount val="1"/>
                <c:pt idx="0">
                  <c:v>Prorocentrum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Charts'!$B$32:$E$32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5"/>
          <c:order val="15"/>
          <c:tx>
            <c:strRef>
              <c:f>'Phyto Charts'!$A$33</c:f>
              <c:strCache>
                <c:ptCount val="1"/>
                <c:pt idx="0">
                  <c:v>Protoperidium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Charts'!$B$33:$E$33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ser>
          <c:idx val="16"/>
          <c:order val="16"/>
          <c:tx>
            <c:strRef>
              <c:f>'Phyto Charts'!$A$34</c:f>
              <c:strCache>
                <c:ptCount val="1"/>
                <c:pt idx="0">
                  <c:v>Pseudonitzchia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Charts'!$B$34:$E$34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17"/>
          <c:order val="17"/>
          <c:tx>
            <c:strRef>
              <c:f>'Phyto Charts'!$A$35</c:f>
              <c:strCache>
                <c:ptCount val="1"/>
                <c:pt idx="0">
                  <c:v>Rhizosolenia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Charts'!$B$35:$E$35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8"/>
          <c:order val="18"/>
          <c:tx>
            <c:strRef>
              <c:f>'Phyto Charts'!$A$36</c:f>
              <c:strCache>
                <c:ptCount val="1"/>
                <c:pt idx="0">
                  <c:v>Skeletonema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Charts'!$B$36:$E$36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17</c:v>
                </c:pt>
              </c:numCache>
            </c:numRef>
          </c:val>
        </c:ser>
        <c:ser>
          <c:idx val="19"/>
          <c:order val="19"/>
          <c:tx>
            <c:strRef>
              <c:f>'Phyto Charts'!$A$37</c:f>
              <c:strCache>
                <c:ptCount val="1"/>
                <c:pt idx="0">
                  <c:v>Stephanopyxis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Charts'!$B$37:$E$37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20"/>
          <c:order val="20"/>
          <c:tx>
            <c:strRef>
              <c:f>'Phyto Charts'!$A$38</c:f>
              <c:strCache>
                <c:ptCount val="1"/>
                <c:pt idx="0">
                  <c:v>Striatella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Charts'!$B$38:$E$38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21"/>
          <c:order val="21"/>
          <c:tx>
            <c:strRef>
              <c:f>'Phyto Charts'!$A$39</c:f>
              <c:strCache>
                <c:ptCount val="1"/>
                <c:pt idx="0">
                  <c:v>Thalassionema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Charts'!$B$39:$E$39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</c:ser>
        <c:ser>
          <c:idx val="22"/>
          <c:order val="22"/>
          <c:tx>
            <c:strRef>
              <c:f>'Phyto Charts'!$A$40</c:f>
              <c:strCache>
                <c:ptCount val="1"/>
                <c:pt idx="0">
                  <c:v>Thalassiosira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Charts'!$B$40:$E$40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ser>
          <c:idx val="23"/>
          <c:order val="23"/>
          <c:tx>
            <c:strRef>
              <c:f>'Phyto Charts'!$A$41</c:f>
              <c:strCache>
                <c:ptCount val="1"/>
                <c:pt idx="0">
                  <c:v>Unknown 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Charts'!$B$41:$E$41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24"/>
          <c:order val="24"/>
          <c:tx>
            <c:strRef>
              <c:f>'Phyto Charts'!$A$42</c:f>
              <c:strCache>
                <c:ptCount val="1"/>
                <c:pt idx="0">
                  <c:v>Unknown *Zoo*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'Phyto Charts'!$B$17:$E$17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 formatCode="0">
                  <c:v>3</c:v>
                </c:pt>
                <c:pt idx="3">
                  <c:v>4</c:v>
                </c:pt>
              </c:numCache>
            </c:numRef>
          </c:cat>
          <c:val>
            <c:numRef>
              <c:f>'Phyto Charts'!$B$42:$E$42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455760"/>
        <c:axId val="311456936"/>
      </c:barChart>
      <c:catAx>
        <c:axId val="311455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baseline="0">
                    <a:solidFill>
                      <a:schemeClr val="tx1"/>
                    </a:solidFill>
                  </a:rPr>
                  <a:t>Station Number</a:t>
                </a:r>
              </a:p>
            </c:rich>
          </c:tx>
          <c:layout>
            <c:manualLayout>
              <c:xMode val="edge"/>
              <c:yMode val="edge"/>
              <c:x val="0.38042982470742953"/>
              <c:y val="0.95246441253666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56936"/>
        <c:crosses val="autoZero"/>
        <c:auto val="1"/>
        <c:lblAlgn val="ctr"/>
        <c:lblOffset val="100"/>
        <c:noMultiLvlLbl val="0"/>
      </c:catAx>
      <c:valAx>
        <c:axId val="31145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>
                    <a:solidFill>
                      <a:schemeClr val="tx1"/>
                    </a:solidFill>
                  </a:rPr>
                  <a:t>Cells Per Liter</a:t>
                </a:r>
              </a:p>
            </c:rich>
          </c:tx>
          <c:layout>
            <c:manualLayout>
              <c:xMode val="edge"/>
              <c:yMode val="edge"/>
              <c:x val="1.4999694805591162E-2"/>
              <c:y val="0.43402439400957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5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0137759182744"/>
          <c:y val="0.16729279428306754"/>
          <c:w val="0.16336061952651959"/>
          <c:h val="0.7529551159046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0</xdr:row>
      <xdr:rowOff>154780</xdr:rowOff>
    </xdr:from>
    <xdr:to>
      <xdr:col>11</xdr:col>
      <xdr:colOff>76199</xdr:colOff>
      <xdr:row>21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2</xdr:row>
      <xdr:rowOff>76200</xdr:rowOff>
    </xdr:from>
    <xdr:to>
      <xdr:col>24</xdr:col>
      <xdr:colOff>561975</xdr:colOff>
      <xdr:row>31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115" zoomScaleNormal="115" workbookViewId="0">
      <selection activeCell="B4" sqref="B4:D15"/>
    </sheetView>
  </sheetViews>
  <sheetFormatPr defaultRowHeight="15.75" x14ac:dyDescent="0.25"/>
  <cols>
    <col min="1" max="1" width="8.140625" style="1" customWidth="1"/>
    <col min="2" max="2" width="27.85546875" style="1" customWidth="1"/>
    <col min="3" max="3" width="12.7109375" style="1" customWidth="1"/>
    <col min="4" max="4" width="9.5703125" style="1" customWidth="1"/>
    <col min="5" max="5" width="13.140625" style="1" customWidth="1"/>
    <col min="6" max="6" width="10.85546875" style="1" customWidth="1"/>
    <col min="7" max="7" width="9.140625" style="1"/>
    <col min="8" max="8" width="2.42578125" style="51" customWidth="1"/>
    <col min="9" max="9" width="14.28515625" style="1" customWidth="1"/>
    <col min="10" max="11" width="9.140625" style="1"/>
    <col min="12" max="12" width="10.28515625" style="1" customWidth="1"/>
    <col min="13" max="13" width="9.140625" style="1" customWidth="1"/>
    <col min="14" max="16384" width="9.140625" style="1"/>
  </cols>
  <sheetData>
    <row r="1" spans="1:23" ht="18.75" customHeight="1" thickBot="1" x14ac:dyDescent="0.3">
      <c r="A1" s="24" t="s">
        <v>2</v>
      </c>
    </row>
    <row r="2" spans="1:23" ht="24" customHeight="1" thickBot="1" x14ac:dyDescent="0.3">
      <c r="A2" s="131" t="s">
        <v>14</v>
      </c>
      <c r="B2" s="131"/>
      <c r="C2" s="85" t="s">
        <v>1</v>
      </c>
      <c r="D2" s="86">
        <f>S6</f>
        <v>12.2</v>
      </c>
      <c r="E2" s="87"/>
      <c r="F2" s="85" t="s">
        <v>39</v>
      </c>
      <c r="G2" s="86">
        <f>S4</f>
        <v>0.1</v>
      </c>
      <c r="H2" s="113"/>
      <c r="I2" s="132" t="s">
        <v>49</v>
      </c>
      <c r="J2" s="133"/>
      <c r="K2" s="133"/>
      <c r="L2" s="134"/>
      <c r="N2" s="91" t="s">
        <v>5</v>
      </c>
      <c r="O2" s="92"/>
      <c r="P2" s="92"/>
      <c r="Q2" s="92"/>
      <c r="R2" s="92"/>
      <c r="S2" s="92"/>
      <c r="T2" s="92"/>
      <c r="U2" s="106"/>
      <c r="V2" s="105"/>
      <c r="W2" s="51"/>
    </row>
    <row r="3" spans="1:23" ht="32.25" thickBot="1" x14ac:dyDescent="0.3">
      <c r="A3" s="3"/>
      <c r="B3" s="2" t="s">
        <v>3</v>
      </c>
      <c r="C3" s="2" t="s">
        <v>31</v>
      </c>
      <c r="D3" s="119" t="s">
        <v>48</v>
      </c>
      <c r="E3" s="19" t="s">
        <v>32</v>
      </c>
      <c r="F3" s="19" t="s">
        <v>4</v>
      </c>
      <c r="G3" s="20" t="s">
        <v>12</v>
      </c>
      <c r="H3" s="20"/>
      <c r="I3" s="114"/>
      <c r="J3" s="98"/>
      <c r="K3" s="99" t="s">
        <v>33</v>
      </c>
      <c r="L3" s="123">
        <v>50</v>
      </c>
      <c r="N3" s="93" t="s">
        <v>42</v>
      </c>
      <c r="O3" s="108"/>
      <c r="P3" s="108"/>
      <c r="Q3" s="108"/>
      <c r="R3" s="108"/>
      <c r="S3" s="92">
        <f>(L3*L4)*(L5)*(1/1000)</f>
        <v>0.1</v>
      </c>
      <c r="T3" s="108"/>
      <c r="U3" s="106"/>
      <c r="V3" s="105"/>
      <c r="W3" s="51"/>
    </row>
    <row r="4" spans="1:23" s="3" customFormat="1" ht="16.5" thickBot="1" x14ac:dyDescent="0.3">
      <c r="A4" s="1"/>
      <c r="B4" s="4" t="s">
        <v>18</v>
      </c>
      <c r="C4" s="5">
        <f t="shared" ref="C4:C18" si="0">TRUNC(G4)</f>
        <v>2459</v>
      </c>
      <c r="D4" s="120">
        <v>3</v>
      </c>
      <c r="E4" s="102">
        <f>G2</f>
        <v>0.1</v>
      </c>
      <c r="F4" s="22">
        <f>1/D2</f>
        <v>8.1967213114754106E-2</v>
      </c>
      <c r="G4" s="23">
        <f>(D4/E4)*(F4)*(1000/1)</f>
        <v>2459.0163934426232</v>
      </c>
      <c r="H4" s="23"/>
      <c r="I4" s="115"/>
      <c r="J4" s="100"/>
      <c r="K4" s="101" t="s">
        <v>34</v>
      </c>
      <c r="L4" s="122">
        <v>2</v>
      </c>
      <c r="N4" s="93" t="s">
        <v>36</v>
      </c>
      <c r="O4" s="94"/>
      <c r="P4" s="94"/>
      <c r="Q4" s="94"/>
      <c r="R4" s="94"/>
      <c r="S4" s="109">
        <f>S3*L6</f>
        <v>0.1</v>
      </c>
      <c r="T4" s="94"/>
      <c r="U4" s="106"/>
      <c r="V4" s="105"/>
    </row>
    <row r="5" spans="1:23" ht="16.5" thickBot="1" x14ac:dyDescent="0.3">
      <c r="B5" s="4" t="s">
        <v>23</v>
      </c>
      <c r="C5" s="5">
        <f t="shared" si="0"/>
        <v>8196</v>
      </c>
      <c r="D5" s="120">
        <v>10</v>
      </c>
      <c r="E5" s="102">
        <f>G2</f>
        <v>0.1</v>
      </c>
      <c r="F5" s="22">
        <f>1/D2</f>
        <v>8.1967213114754106E-2</v>
      </c>
      <c r="G5" s="23">
        <f>(D5/E5)*(F5)*(1000/1)</f>
        <v>8196.7213114754104</v>
      </c>
      <c r="H5" s="23"/>
      <c r="I5" s="114"/>
      <c r="J5" s="98"/>
      <c r="K5" s="99" t="s">
        <v>35</v>
      </c>
      <c r="L5" s="123">
        <v>1</v>
      </c>
      <c r="N5" s="95" t="s">
        <v>44</v>
      </c>
      <c r="O5" s="92"/>
      <c r="P5" s="92"/>
      <c r="Q5" s="92"/>
      <c r="R5" s="92"/>
      <c r="S5" s="97">
        <f>L7+L8</f>
        <v>122</v>
      </c>
      <c r="T5" s="92"/>
      <c r="U5" s="106"/>
      <c r="V5" s="105"/>
      <c r="W5" s="51"/>
    </row>
    <row r="6" spans="1:23" ht="16.5" thickBot="1" x14ac:dyDescent="0.3">
      <c r="B6" s="4" t="s">
        <v>50</v>
      </c>
      <c r="C6" s="5">
        <f t="shared" si="0"/>
        <v>0</v>
      </c>
      <c r="D6" s="120">
        <v>0</v>
      </c>
      <c r="E6" s="102">
        <f>G2</f>
        <v>0.1</v>
      </c>
      <c r="F6" s="22">
        <f>1/D2</f>
        <v>8.1967213114754106E-2</v>
      </c>
      <c r="G6" s="23">
        <f t="shared" ref="G6:G23" si="1">(D6/E6)*(F6)*(1000/1)</f>
        <v>0</v>
      </c>
      <c r="H6" s="23"/>
      <c r="I6" s="114"/>
      <c r="J6" s="53"/>
      <c r="K6" s="101" t="s">
        <v>40</v>
      </c>
      <c r="L6" s="122">
        <v>1</v>
      </c>
      <c r="N6" s="93" t="s">
        <v>47</v>
      </c>
      <c r="O6" s="92"/>
      <c r="P6" s="92"/>
      <c r="Q6" s="92"/>
      <c r="R6" s="92"/>
      <c r="S6" s="96">
        <f>S5/L7</f>
        <v>12.2</v>
      </c>
      <c r="T6" s="92"/>
      <c r="U6" s="107"/>
      <c r="V6" s="105"/>
      <c r="W6" s="51"/>
    </row>
    <row r="7" spans="1:23" ht="16.5" thickBot="1" x14ac:dyDescent="0.3">
      <c r="B7" s="4" t="s">
        <v>51</v>
      </c>
      <c r="C7" s="5">
        <f t="shared" si="0"/>
        <v>0</v>
      </c>
      <c r="D7" s="120">
        <v>0</v>
      </c>
      <c r="E7" s="102">
        <f>G2</f>
        <v>0.1</v>
      </c>
      <c r="F7" s="22">
        <f>1/D2</f>
        <v>8.1967213114754106E-2</v>
      </c>
      <c r="G7" s="23">
        <f t="shared" si="1"/>
        <v>0</v>
      </c>
      <c r="H7" s="23"/>
      <c r="I7" s="114"/>
      <c r="J7" s="53"/>
      <c r="K7" s="101" t="s">
        <v>43</v>
      </c>
      <c r="L7" s="122">
        <v>10</v>
      </c>
      <c r="N7" s="95" t="s">
        <v>46</v>
      </c>
      <c r="O7" s="92"/>
      <c r="P7" s="92"/>
      <c r="Q7" s="92"/>
      <c r="R7" s="92"/>
      <c r="S7" s="92"/>
      <c r="T7" s="92"/>
      <c r="U7" s="105"/>
      <c r="V7" s="105"/>
      <c r="W7" s="51"/>
    </row>
    <row r="8" spans="1:23" ht="16.5" thickBot="1" x14ac:dyDescent="0.3">
      <c r="B8" s="4" t="s">
        <v>52</v>
      </c>
      <c r="C8" s="5">
        <f t="shared" si="0"/>
        <v>0</v>
      </c>
      <c r="D8" s="120">
        <v>0</v>
      </c>
      <c r="E8" s="102">
        <f>G2</f>
        <v>0.1</v>
      </c>
      <c r="F8" s="22">
        <f>1/D2</f>
        <v>8.1967213114754106E-2</v>
      </c>
      <c r="G8" s="23">
        <f t="shared" si="1"/>
        <v>0</v>
      </c>
      <c r="H8" s="23"/>
      <c r="I8" s="116"/>
      <c r="J8" s="117"/>
      <c r="K8" s="118" t="s">
        <v>45</v>
      </c>
      <c r="L8" s="122">
        <v>112</v>
      </c>
      <c r="N8" s="95" t="s">
        <v>41</v>
      </c>
      <c r="O8" s="92"/>
      <c r="P8" s="92"/>
      <c r="Q8" s="92"/>
      <c r="R8" s="92"/>
      <c r="S8" s="92"/>
      <c r="T8" s="92"/>
      <c r="U8" s="105"/>
      <c r="V8" s="105"/>
      <c r="W8" s="51"/>
    </row>
    <row r="9" spans="1:23" x14ac:dyDescent="0.25">
      <c r="B9" s="4" t="s">
        <v>16</v>
      </c>
      <c r="C9" s="5">
        <f t="shared" si="0"/>
        <v>8196</v>
      </c>
      <c r="D9" s="120">
        <v>10</v>
      </c>
      <c r="E9" s="102">
        <f>G2</f>
        <v>0.1</v>
      </c>
      <c r="F9" s="22">
        <f>1/D2</f>
        <v>8.1967213114754106E-2</v>
      </c>
      <c r="G9" s="23">
        <f t="shared" si="1"/>
        <v>8196.7213114754104</v>
      </c>
      <c r="H9" s="23"/>
      <c r="N9" s="111"/>
      <c r="O9" s="105"/>
      <c r="P9" s="105"/>
      <c r="Q9" s="105"/>
      <c r="R9" s="105"/>
      <c r="S9" s="105"/>
      <c r="T9" s="105"/>
      <c r="U9" s="105"/>
      <c r="V9" s="105"/>
      <c r="W9" s="51"/>
    </row>
    <row r="10" spans="1:23" x14ac:dyDescent="0.25">
      <c r="B10" s="4" t="s">
        <v>53</v>
      </c>
      <c r="C10" s="5">
        <f t="shared" si="0"/>
        <v>819</v>
      </c>
      <c r="D10" s="120">
        <v>1</v>
      </c>
      <c r="E10" s="102">
        <f>G2</f>
        <v>0.1</v>
      </c>
      <c r="F10" s="22">
        <f>1/D2</f>
        <v>8.1967213114754106E-2</v>
      </c>
      <c r="G10" s="23">
        <f t="shared" si="1"/>
        <v>819.67213114754099</v>
      </c>
      <c r="H10" s="23"/>
      <c r="N10" s="105"/>
      <c r="O10" s="105"/>
      <c r="P10" s="105"/>
      <c r="Q10" s="105"/>
      <c r="R10" s="105"/>
      <c r="S10" s="105"/>
      <c r="T10" s="105"/>
      <c r="U10" s="105"/>
      <c r="V10" s="105"/>
      <c r="W10" s="51"/>
    </row>
    <row r="11" spans="1:23" x14ac:dyDescent="0.25">
      <c r="B11" s="4" t="s">
        <v>20</v>
      </c>
      <c r="C11" s="5">
        <f t="shared" si="0"/>
        <v>6557</v>
      </c>
      <c r="D11" s="120">
        <v>8</v>
      </c>
      <c r="E11" s="102">
        <f>G2</f>
        <v>0.1</v>
      </c>
      <c r="F11" s="22">
        <f>1/D2</f>
        <v>8.1967213114754106E-2</v>
      </c>
      <c r="G11" s="23">
        <f t="shared" si="1"/>
        <v>6557.377049180328</v>
      </c>
      <c r="H11" s="23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5">
      <c r="B12" s="4" t="s">
        <v>15</v>
      </c>
      <c r="C12" s="5">
        <f t="shared" si="0"/>
        <v>0</v>
      </c>
      <c r="D12" s="120">
        <v>0</v>
      </c>
      <c r="E12" s="102">
        <f>G2</f>
        <v>0.1</v>
      </c>
      <c r="F12" s="22">
        <f>1/D2</f>
        <v>8.1967213114754106E-2</v>
      </c>
      <c r="G12" s="23">
        <f t="shared" si="1"/>
        <v>0</v>
      </c>
      <c r="H12" s="23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5">
      <c r="B13" s="4" t="s">
        <v>7</v>
      </c>
      <c r="C13" s="5">
        <f t="shared" si="0"/>
        <v>5737</v>
      </c>
      <c r="D13" s="120">
        <v>7</v>
      </c>
      <c r="E13" s="102">
        <f>G2</f>
        <v>0.1</v>
      </c>
      <c r="F13" s="22">
        <f>1/D2</f>
        <v>8.1967213114754106E-2</v>
      </c>
      <c r="G13" s="23">
        <f t="shared" si="1"/>
        <v>5737.7049180327876</v>
      </c>
      <c r="H13" s="23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x14ac:dyDescent="0.25">
      <c r="B14" s="4" t="s">
        <v>73</v>
      </c>
      <c r="C14" s="5">
        <f t="shared" si="0"/>
        <v>819</v>
      </c>
      <c r="D14" s="120">
        <v>1</v>
      </c>
      <c r="E14" s="102">
        <f>G2</f>
        <v>0.1</v>
      </c>
      <c r="F14" s="22">
        <f>1/D2</f>
        <v>8.1967213114754106E-2</v>
      </c>
      <c r="G14" s="23">
        <f t="shared" si="1"/>
        <v>819.67213114754099</v>
      </c>
      <c r="H14" s="23"/>
    </row>
    <row r="15" spans="1:23" x14ac:dyDescent="0.25">
      <c r="B15" s="4" t="s">
        <v>8</v>
      </c>
      <c r="C15" s="5">
        <f t="shared" si="0"/>
        <v>2459</v>
      </c>
      <c r="D15" s="120">
        <v>3</v>
      </c>
      <c r="E15" s="102">
        <f>G2</f>
        <v>0.1</v>
      </c>
      <c r="F15" s="22">
        <f>1/D2</f>
        <v>8.1967213114754106E-2</v>
      </c>
      <c r="G15" s="23">
        <f t="shared" si="1"/>
        <v>2459.0163934426232</v>
      </c>
      <c r="H15" s="23"/>
    </row>
    <row r="16" spans="1:23" x14ac:dyDescent="0.25">
      <c r="B16" s="4"/>
      <c r="C16" s="5">
        <f t="shared" si="0"/>
        <v>0</v>
      </c>
      <c r="D16" s="120"/>
      <c r="E16" s="102">
        <f>G2</f>
        <v>0.1</v>
      </c>
      <c r="F16" s="22">
        <f>1/D2</f>
        <v>8.1967213114754106E-2</v>
      </c>
      <c r="G16" s="23">
        <f t="shared" si="1"/>
        <v>0</v>
      </c>
      <c r="H16" s="23"/>
    </row>
    <row r="17" spans="1:8" x14ac:dyDescent="0.25">
      <c r="B17" s="4"/>
      <c r="C17" s="5">
        <f t="shared" si="0"/>
        <v>0</v>
      </c>
      <c r="D17" s="120"/>
      <c r="E17" s="102">
        <f>G2</f>
        <v>0.1</v>
      </c>
      <c r="F17" s="22">
        <f>1/D2</f>
        <v>8.1967213114754106E-2</v>
      </c>
      <c r="G17" s="23">
        <f t="shared" si="1"/>
        <v>0</v>
      </c>
      <c r="H17" s="23"/>
    </row>
    <row r="18" spans="1:8" x14ac:dyDescent="0.25">
      <c r="B18" s="4"/>
      <c r="C18" s="5">
        <f t="shared" si="0"/>
        <v>0</v>
      </c>
      <c r="D18" s="120"/>
      <c r="E18" s="102">
        <f>G2</f>
        <v>0.1</v>
      </c>
      <c r="F18" s="22">
        <f>1/D2</f>
        <v>8.1967213114754106E-2</v>
      </c>
      <c r="G18" s="23">
        <f t="shared" si="1"/>
        <v>0</v>
      </c>
      <c r="H18" s="23"/>
    </row>
    <row r="19" spans="1:8" x14ac:dyDescent="0.25">
      <c r="B19" s="4"/>
      <c r="C19" s="5">
        <f t="shared" ref="C19:C22" si="2">TRUNC(G19)</f>
        <v>0</v>
      </c>
      <c r="D19" s="120"/>
      <c r="E19" s="102">
        <f>G2</f>
        <v>0.1</v>
      </c>
      <c r="F19" s="22">
        <f>1/D2</f>
        <v>8.1967213114754106E-2</v>
      </c>
      <c r="G19" s="23">
        <f t="shared" si="1"/>
        <v>0</v>
      </c>
      <c r="H19" s="23"/>
    </row>
    <row r="20" spans="1:8" s="51" customFormat="1" x14ac:dyDescent="0.25">
      <c r="B20" s="4"/>
      <c r="C20" s="5">
        <f t="shared" si="2"/>
        <v>0</v>
      </c>
      <c r="D20" s="120"/>
      <c r="E20" s="102">
        <f>G2</f>
        <v>0.1</v>
      </c>
      <c r="F20" s="22">
        <f>1/D2</f>
        <v>8.1967213114754106E-2</v>
      </c>
      <c r="G20" s="23">
        <f t="shared" si="1"/>
        <v>0</v>
      </c>
      <c r="H20" s="23"/>
    </row>
    <row r="21" spans="1:8" x14ac:dyDescent="0.25">
      <c r="B21" s="4"/>
      <c r="C21" s="5">
        <f t="shared" si="2"/>
        <v>0</v>
      </c>
      <c r="D21" s="120"/>
      <c r="E21" s="102">
        <f>G2</f>
        <v>0.1</v>
      </c>
      <c r="F21" s="22">
        <f>1/D2</f>
        <v>8.1967213114754106E-2</v>
      </c>
      <c r="G21" s="23">
        <f t="shared" si="1"/>
        <v>0</v>
      </c>
      <c r="H21" s="23"/>
    </row>
    <row r="22" spans="1:8" x14ac:dyDescent="0.25">
      <c r="B22" s="4"/>
      <c r="C22" s="5">
        <f t="shared" si="2"/>
        <v>0</v>
      </c>
      <c r="D22" s="120"/>
      <c r="E22" s="102">
        <f>G2</f>
        <v>0.1</v>
      </c>
      <c r="F22" s="22">
        <f>1/D2</f>
        <v>8.1967213114754106E-2</v>
      </c>
      <c r="G22" s="23">
        <f t="shared" si="1"/>
        <v>0</v>
      </c>
      <c r="H22" s="23"/>
    </row>
    <row r="23" spans="1:8" x14ac:dyDescent="0.25">
      <c r="A23" s="42" t="s">
        <v>30</v>
      </c>
      <c r="B23" s="34" t="str">
        <f>A2</f>
        <v>STATION 1</v>
      </c>
      <c r="C23" s="26">
        <f>TRUNC(G23)</f>
        <v>35245</v>
      </c>
      <c r="D23" s="121">
        <f>SUM(D4:D21)</f>
        <v>43</v>
      </c>
      <c r="E23" s="102">
        <f>G2</f>
        <v>0.1</v>
      </c>
      <c r="F23" s="22">
        <f>1/D2</f>
        <v>8.1967213114754106E-2</v>
      </c>
      <c r="G23" s="21">
        <f t="shared" si="1"/>
        <v>35245.901639344265</v>
      </c>
      <c r="H23" s="21"/>
    </row>
    <row r="24" spans="1:8" ht="23.25" customHeight="1" x14ac:dyDescent="0.25">
      <c r="F24" s="8"/>
    </row>
    <row r="25" spans="1:8" x14ac:dyDescent="0.25">
      <c r="F25" s="8"/>
    </row>
    <row r="26" spans="1:8" x14ac:dyDescent="0.25">
      <c r="F26" s="8"/>
    </row>
    <row r="27" spans="1:8" x14ac:dyDescent="0.25">
      <c r="F27" s="8"/>
    </row>
    <row r="28" spans="1:8" x14ac:dyDescent="0.25">
      <c r="F28" s="8"/>
    </row>
    <row r="29" spans="1:8" x14ac:dyDescent="0.25">
      <c r="F29" s="8"/>
    </row>
    <row r="30" spans="1:8" x14ac:dyDescent="0.25">
      <c r="F30" s="8"/>
    </row>
    <row r="31" spans="1:8" x14ac:dyDescent="0.25">
      <c r="F31" s="8"/>
    </row>
    <row r="32" spans="1:8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</sheetData>
  <sortState ref="B4:D20">
    <sortCondition ref="B4"/>
  </sortState>
  <mergeCells count="2">
    <mergeCell ref="A2:B2"/>
    <mergeCell ref="I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115" zoomScaleNormal="115" workbookViewId="0">
      <selection activeCell="B4" sqref="B4:D15"/>
    </sheetView>
  </sheetViews>
  <sheetFormatPr defaultRowHeight="15.75" x14ac:dyDescent="0.25"/>
  <cols>
    <col min="1" max="1" width="8.140625" style="1" customWidth="1"/>
    <col min="2" max="2" width="27.85546875" style="1" customWidth="1"/>
    <col min="3" max="3" width="12.7109375" style="1" customWidth="1"/>
    <col min="4" max="4" width="9.5703125" style="1" customWidth="1"/>
    <col min="5" max="5" width="13.140625" style="1" customWidth="1"/>
    <col min="6" max="6" width="10.85546875" style="1" customWidth="1"/>
    <col min="7" max="7" width="8" style="1" customWidth="1"/>
    <col min="8" max="8" width="2.42578125" style="51" customWidth="1"/>
    <col min="9" max="9" width="14.28515625" style="1" customWidth="1"/>
    <col min="10" max="11" width="9.140625" style="1"/>
    <col min="12" max="12" width="10.28515625" style="1" customWidth="1"/>
    <col min="13" max="13" width="9.140625" style="1" customWidth="1"/>
    <col min="14" max="16384" width="9.140625" style="1"/>
  </cols>
  <sheetData>
    <row r="1" spans="1:23" ht="18.75" customHeight="1" thickBot="1" x14ac:dyDescent="0.3">
      <c r="A1" s="24" t="s">
        <v>2</v>
      </c>
    </row>
    <row r="2" spans="1:23" ht="24" customHeight="1" thickBot="1" x14ac:dyDescent="0.3">
      <c r="A2" s="135" t="s">
        <v>13</v>
      </c>
      <c r="B2" s="135"/>
      <c r="C2" s="81" t="s">
        <v>1</v>
      </c>
      <c r="D2" s="82">
        <f>S6</f>
        <v>12.8</v>
      </c>
      <c r="E2" s="83"/>
      <c r="F2" s="84" t="s">
        <v>39</v>
      </c>
      <c r="G2" s="82">
        <f>S4</f>
        <v>0.1</v>
      </c>
      <c r="H2" s="113"/>
      <c r="I2" s="132" t="s">
        <v>49</v>
      </c>
      <c r="J2" s="133"/>
      <c r="K2" s="133"/>
      <c r="L2" s="134"/>
      <c r="N2" s="91" t="s">
        <v>5</v>
      </c>
      <c r="O2" s="92"/>
      <c r="P2" s="92"/>
      <c r="Q2" s="92"/>
      <c r="R2" s="92"/>
      <c r="S2" s="92"/>
      <c r="T2" s="92"/>
      <c r="U2" s="106"/>
      <c r="V2" s="105"/>
      <c r="W2" s="51"/>
    </row>
    <row r="3" spans="1:23" ht="32.25" thickBot="1" x14ac:dyDescent="0.3">
      <c r="A3" s="3"/>
      <c r="B3" s="2" t="s">
        <v>3</v>
      </c>
      <c r="C3" s="50" t="s">
        <v>31</v>
      </c>
      <c r="D3" s="119" t="s">
        <v>48</v>
      </c>
      <c r="E3" s="10" t="s">
        <v>32</v>
      </c>
      <c r="F3" s="10" t="s">
        <v>4</v>
      </c>
      <c r="G3" s="11" t="s">
        <v>12</v>
      </c>
      <c r="H3" s="11"/>
      <c r="I3" s="114"/>
      <c r="J3" s="98"/>
      <c r="K3" s="99" t="s">
        <v>33</v>
      </c>
      <c r="L3" s="123">
        <v>50</v>
      </c>
      <c r="N3" s="93" t="s">
        <v>42</v>
      </c>
      <c r="O3" s="108"/>
      <c r="P3" s="108"/>
      <c r="Q3" s="108"/>
      <c r="R3" s="108"/>
      <c r="S3" s="92">
        <f>(L3*L4)*(L5)*(1/1000)</f>
        <v>0.1</v>
      </c>
      <c r="T3" s="108"/>
      <c r="U3" s="106"/>
      <c r="V3" s="105"/>
      <c r="W3" s="51"/>
    </row>
    <row r="4" spans="1:23" s="3" customFormat="1" ht="16.5" thickBot="1" x14ac:dyDescent="0.3">
      <c r="A4" s="1"/>
      <c r="B4" s="4" t="s">
        <v>18</v>
      </c>
      <c r="C4" s="5">
        <f t="shared" ref="C4:C15" si="0">TRUNC(G4)</f>
        <v>781</v>
      </c>
      <c r="D4" s="120">
        <v>1</v>
      </c>
      <c r="E4" s="104">
        <f>G2</f>
        <v>0.1</v>
      </c>
      <c r="F4" s="13">
        <f>1/D2</f>
        <v>7.8125E-2</v>
      </c>
      <c r="G4" s="14">
        <f>(D4/E4)*(F4)*(1000/1)</f>
        <v>781.25</v>
      </c>
      <c r="H4" s="14"/>
      <c r="I4" s="115"/>
      <c r="J4" s="100"/>
      <c r="K4" s="101" t="s">
        <v>34</v>
      </c>
      <c r="L4" s="122">
        <v>2</v>
      </c>
      <c r="N4" s="93" t="s">
        <v>36</v>
      </c>
      <c r="O4" s="94"/>
      <c r="P4" s="94"/>
      <c r="Q4" s="94"/>
      <c r="R4" s="94"/>
      <c r="S4" s="109">
        <f>S3*L6</f>
        <v>0.1</v>
      </c>
      <c r="T4" s="94"/>
      <c r="U4" s="106"/>
      <c r="V4" s="105"/>
    </row>
    <row r="5" spans="1:23" ht="16.5" thickBot="1" x14ac:dyDescent="0.3">
      <c r="B5" s="4" t="s">
        <v>56</v>
      </c>
      <c r="C5" s="5">
        <f t="shared" si="0"/>
        <v>0</v>
      </c>
      <c r="D5" s="120"/>
      <c r="E5" s="104">
        <f>G2</f>
        <v>0.1</v>
      </c>
      <c r="F5" s="13">
        <f>1/D2</f>
        <v>7.8125E-2</v>
      </c>
      <c r="G5" s="14">
        <f>(D5/E5)*(F5)*(1000/1)</f>
        <v>0</v>
      </c>
      <c r="H5" s="14"/>
      <c r="I5" s="114"/>
      <c r="J5" s="98"/>
      <c r="K5" s="99" t="s">
        <v>35</v>
      </c>
      <c r="L5" s="123">
        <v>1</v>
      </c>
      <c r="N5" s="95" t="s">
        <v>44</v>
      </c>
      <c r="O5" s="92"/>
      <c r="P5" s="92"/>
      <c r="Q5" s="92"/>
      <c r="R5" s="92"/>
      <c r="S5" s="97">
        <f>L7+L8</f>
        <v>128</v>
      </c>
      <c r="T5" s="92"/>
      <c r="U5" s="106"/>
      <c r="V5" s="105"/>
      <c r="W5" s="51"/>
    </row>
    <row r="6" spans="1:23" ht="16.5" thickBot="1" x14ac:dyDescent="0.3">
      <c r="B6" s="4" t="s">
        <v>23</v>
      </c>
      <c r="C6" s="5">
        <f t="shared" si="0"/>
        <v>781</v>
      </c>
      <c r="D6" s="120">
        <v>1</v>
      </c>
      <c r="E6" s="104">
        <f>G2</f>
        <v>0.1</v>
      </c>
      <c r="F6" s="13">
        <f>1/D2</f>
        <v>7.8125E-2</v>
      </c>
      <c r="G6" s="14">
        <f t="shared" ref="G6:G23" si="1">(D6/E6)*(F6)*(1000/1)</f>
        <v>781.25</v>
      </c>
      <c r="H6" s="14"/>
      <c r="I6" s="114"/>
      <c r="J6" s="53"/>
      <c r="K6" s="101" t="s">
        <v>40</v>
      </c>
      <c r="L6" s="122">
        <v>1</v>
      </c>
      <c r="N6" s="93" t="s">
        <v>47</v>
      </c>
      <c r="O6" s="92"/>
      <c r="P6" s="92"/>
      <c r="Q6" s="92"/>
      <c r="R6" s="92"/>
      <c r="S6" s="96">
        <f>S5/L7</f>
        <v>12.8</v>
      </c>
      <c r="T6" s="92"/>
      <c r="U6" s="107"/>
      <c r="V6" s="105"/>
      <c r="W6" s="51"/>
    </row>
    <row r="7" spans="1:23" ht="16.5" thickBot="1" x14ac:dyDescent="0.3">
      <c r="B7" s="4" t="s">
        <v>54</v>
      </c>
      <c r="C7" s="5">
        <f t="shared" si="0"/>
        <v>0</v>
      </c>
      <c r="D7" s="120"/>
      <c r="E7" s="104">
        <f>G2</f>
        <v>0.1</v>
      </c>
      <c r="F7" s="13">
        <f>1/D2</f>
        <v>7.8125E-2</v>
      </c>
      <c r="G7" s="14">
        <f t="shared" si="1"/>
        <v>0</v>
      </c>
      <c r="H7" s="14"/>
      <c r="I7" s="114"/>
      <c r="J7" s="53"/>
      <c r="K7" s="101" t="s">
        <v>43</v>
      </c>
      <c r="L7" s="122">
        <v>10</v>
      </c>
      <c r="N7" s="95" t="s">
        <v>46</v>
      </c>
      <c r="O7" s="92"/>
      <c r="P7" s="92"/>
      <c r="Q7" s="92"/>
      <c r="R7" s="92"/>
      <c r="S7" s="92"/>
      <c r="T7" s="92"/>
      <c r="U7" s="105"/>
      <c r="V7" s="105"/>
      <c r="W7" s="51"/>
    </row>
    <row r="8" spans="1:23" ht="16.5" thickBot="1" x14ac:dyDescent="0.3">
      <c r="B8" s="4" t="s">
        <v>55</v>
      </c>
      <c r="C8" s="5">
        <f t="shared" si="0"/>
        <v>0</v>
      </c>
      <c r="D8" s="120"/>
      <c r="E8" s="104">
        <f>G2</f>
        <v>0.1</v>
      </c>
      <c r="F8" s="13">
        <f>1/D2</f>
        <v>7.8125E-2</v>
      </c>
      <c r="G8" s="14">
        <f t="shared" si="1"/>
        <v>0</v>
      </c>
      <c r="H8" s="14"/>
      <c r="I8" s="116"/>
      <c r="J8" s="117"/>
      <c r="K8" s="118" t="s">
        <v>45</v>
      </c>
      <c r="L8" s="122">
        <v>118</v>
      </c>
      <c r="N8" s="95" t="s">
        <v>41</v>
      </c>
      <c r="O8" s="92"/>
      <c r="P8" s="92"/>
      <c r="Q8" s="92"/>
      <c r="R8" s="92"/>
      <c r="S8" s="92"/>
      <c r="T8" s="92"/>
      <c r="U8" s="105"/>
      <c r="V8" s="105"/>
      <c r="W8" s="51"/>
    </row>
    <row r="9" spans="1:23" x14ac:dyDescent="0.25">
      <c r="B9" s="4" t="s">
        <v>22</v>
      </c>
      <c r="C9" s="5">
        <f t="shared" si="0"/>
        <v>0</v>
      </c>
      <c r="D9" s="120"/>
      <c r="E9" s="104">
        <f>G2</f>
        <v>0.1</v>
      </c>
      <c r="F9" s="13">
        <f>1/D2</f>
        <v>7.8125E-2</v>
      </c>
      <c r="G9" s="14">
        <f t="shared" si="1"/>
        <v>0</v>
      </c>
      <c r="H9" s="14"/>
      <c r="N9" s="111"/>
      <c r="O9" s="105"/>
      <c r="P9" s="105"/>
      <c r="Q9" s="105"/>
      <c r="R9" s="105"/>
      <c r="S9" s="105"/>
      <c r="T9" s="105"/>
      <c r="U9" s="105"/>
      <c r="V9" s="105"/>
      <c r="W9" s="51"/>
    </row>
    <row r="10" spans="1:23" x14ac:dyDescent="0.25">
      <c r="B10" s="4" t="s">
        <v>16</v>
      </c>
      <c r="C10" s="5">
        <f t="shared" si="0"/>
        <v>6250</v>
      </c>
      <c r="D10" s="120">
        <v>8</v>
      </c>
      <c r="E10" s="104">
        <f>G2</f>
        <v>0.1</v>
      </c>
      <c r="F10" s="13">
        <f>1/D2</f>
        <v>7.8125E-2</v>
      </c>
      <c r="G10" s="14">
        <f t="shared" si="1"/>
        <v>6250</v>
      </c>
      <c r="H10" s="14"/>
      <c r="N10" s="105"/>
      <c r="O10" s="105"/>
      <c r="P10" s="105"/>
      <c r="Q10" s="105"/>
      <c r="R10" s="105"/>
      <c r="S10" s="105"/>
      <c r="T10" s="105"/>
      <c r="U10" s="105"/>
      <c r="V10" s="105"/>
      <c r="W10" s="51"/>
    </row>
    <row r="11" spans="1:23" x14ac:dyDescent="0.25">
      <c r="B11" s="4" t="s">
        <v>24</v>
      </c>
      <c r="C11" s="5">
        <f t="shared" si="0"/>
        <v>0</v>
      </c>
      <c r="D11" s="120"/>
      <c r="E11" s="104">
        <f>G2</f>
        <v>0.1</v>
      </c>
      <c r="F11" s="13">
        <f>1/D2</f>
        <v>7.8125E-2</v>
      </c>
      <c r="G11" s="14">
        <f t="shared" si="1"/>
        <v>0</v>
      </c>
      <c r="H11" s="14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5">
      <c r="B12" s="4" t="s">
        <v>57</v>
      </c>
      <c r="C12" s="5">
        <f t="shared" si="0"/>
        <v>2343</v>
      </c>
      <c r="D12" s="120">
        <v>3</v>
      </c>
      <c r="E12" s="104">
        <f>G2</f>
        <v>0.1</v>
      </c>
      <c r="F12" s="13">
        <f>1/D2</f>
        <v>7.8125E-2</v>
      </c>
      <c r="G12" s="14">
        <f t="shared" si="1"/>
        <v>2343.75</v>
      </c>
      <c r="H12" s="14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5">
      <c r="B13" s="4" t="s">
        <v>7</v>
      </c>
      <c r="C13" s="5">
        <f t="shared" si="0"/>
        <v>1562</v>
      </c>
      <c r="D13" s="120">
        <v>2</v>
      </c>
      <c r="E13" s="104">
        <f>G2</f>
        <v>0.1</v>
      </c>
      <c r="F13" s="13">
        <f>1/D2</f>
        <v>7.8125E-2</v>
      </c>
      <c r="G13" s="14">
        <f t="shared" si="1"/>
        <v>1562.5</v>
      </c>
      <c r="H13" s="14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x14ac:dyDescent="0.25">
      <c r="B14" s="4" t="s">
        <v>73</v>
      </c>
      <c r="C14" s="5">
        <f t="shared" si="0"/>
        <v>781</v>
      </c>
      <c r="D14" s="120">
        <v>1</v>
      </c>
      <c r="E14" s="104">
        <f>G2</f>
        <v>0.1</v>
      </c>
      <c r="F14" s="13">
        <f>1/D2</f>
        <v>7.8125E-2</v>
      </c>
      <c r="G14" s="14">
        <f t="shared" si="1"/>
        <v>781.25</v>
      </c>
      <c r="H14" s="14"/>
    </row>
    <row r="15" spans="1:23" x14ac:dyDescent="0.25">
      <c r="B15" s="4" t="s">
        <v>74</v>
      </c>
      <c r="C15" s="5">
        <f t="shared" si="0"/>
        <v>2343</v>
      </c>
      <c r="D15" s="120">
        <v>3</v>
      </c>
      <c r="E15" s="104">
        <f>G2</f>
        <v>0.1</v>
      </c>
      <c r="F15" s="13">
        <f>1/D2</f>
        <v>7.8125E-2</v>
      </c>
      <c r="G15" s="14">
        <f t="shared" si="1"/>
        <v>2343.75</v>
      </c>
      <c r="H15" s="14"/>
    </row>
    <row r="16" spans="1:23" x14ac:dyDescent="0.25">
      <c r="B16" s="4"/>
      <c r="C16" s="5">
        <f t="shared" ref="C16:C22" si="2">TRUNC(G16)</f>
        <v>0</v>
      </c>
      <c r="D16" s="120"/>
      <c r="E16" s="104">
        <f>G2</f>
        <v>0.1</v>
      </c>
      <c r="F16" s="13">
        <f>1/D2</f>
        <v>7.8125E-2</v>
      </c>
      <c r="G16" s="14">
        <f t="shared" si="1"/>
        <v>0</v>
      </c>
      <c r="H16" s="14"/>
    </row>
    <row r="17" spans="1:8" x14ac:dyDescent="0.25">
      <c r="B17" s="4"/>
      <c r="C17" s="5">
        <f t="shared" si="2"/>
        <v>0</v>
      </c>
      <c r="D17" s="120"/>
      <c r="E17" s="104">
        <f>G2</f>
        <v>0.1</v>
      </c>
      <c r="F17" s="13">
        <f>1/D2</f>
        <v>7.8125E-2</v>
      </c>
      <c r="G17" s="14">
        <f t="shared" si="1"/>
        <v>0</v>
      </c>
      <c r="H17" s="14"/>
    </row>
    <row r="18" spans="1:8" x14ac:dyDescent="0.25">
      <c r="B18" s="4"/>
      <c r="C18" s="5">
        <f t="shared" si="2"/>
        <v>0</v>
      </c>
      <c r="D18" s="120"/>
      <c r="E18" s="104">
        <f>G2</f>
        <v>0.1</v>
      </c>
      <c r="F18" s="13">
        <f>1/D2</f>
        <v>7.8125E-2</v>
      </c>
      <c r="G18" s="14">
        <f t="shared" si="1"/>
        <v>0</v>
      </c>
      <c r="H18" s="14"/>
    </row>
    <row r="19" spans="1:8" x14ac:dyDescent="0.25">
      <c r="B19" s="4"/>
      <c r="C19" s="5">
        <f t="shared" si="2"/>
        <v>0</v>
      </c>
      <c r="D19" s="120"/>
      <c r="E19" s="104">
        <f>G2</f>
        <v>0.1</v>
      </c>
      <c r="F19" s="13">
        <f>1/D2</f>
        <v>7.8125E-2</v>
      </c>
      <c r="G19" s="14">
        <f t="shared" si="1"/>
        <v>0</v>
      </c>
      <c r="H19" s="14"/>
    </row>
    <row r="20" spans="1:8" s="51" customFormat="1" x14ac:dyDescent="0.25">
      <c r="B20" s="4"/>
      <c r="C20" s="5">
        <f t="shared" si="2"/>
        <v>0</v>
      </c>
      <c r="D20" s="120"/>
      <c r="E20" s="104">
        <f>G2</f>
        <v>0.1</v>
      </c>
      <c r="F20" s="13">
        <f>1/D2</f>
        <v>7.8125E-2</v>
      </c>
      <c r="G20" s="14">
        <f t="shared" si="1"/>
        <v>0</v>
      </c>
      <c r="H20" s="14"/>
    </row>
    <row r="21" spans="1:8" x14ac:dyDescent="0.25">
      <c r="B21" s="4"/>
      <c r="C21" s="5">
        <f t="shared" si="2"/>
        <v>0</v>
      </c>
      <c r="D21" s="120"/>
      <c r="E21" s="104">
        <f>G2</f>
        <v>0.1</v>
      </c>
      <c r="F21" s="13">
        <f>1/D2</f>
        <v>7.8125E-2</v>
      </c>
      <c r="G21" s="14">
        <f t="shared" si="1"/>
        <v>0</v>
      </c>
      <c r="H21" s="14"/>
    </row>
    <row r="22" spans="1:8" x14ac:dyDescent="0.25">
      <c r="B22" s="4"/>
      <c r="C22" s="5">
        <f t="shared" si="2"/>
        <v>0</v>
      </c>
      <c r="D22" s="120"/>
      <c r="E22" s="104">
        <f>G2</f>
        <v>0.1</v>
      </c>
      <c r="F22" s="13">
        <f>1/D2</f>
        <v>7.8125E-2</v>
      </c>
      <c r="G22" s="14">
        <f t="shared" si="1"/>
        <v>0</v>
      </c>
      <c r="H22" s="14"/>
    </row>
    <row r="23" spans="1:8" x14ac:dyDescent="0.25">
      <c r="A23" s="49" t="s">
        <v>30</v>
      </c>
      <c r="B23" s="41" t="str">
        <f>A2</f>
        <v>STATION 2</v>
      </c>
      <c r="C23" s="9">
        <f>TRUNC(G23)</f>
        <v>14843</v>
      </c>
      <c r="D23" s="121">
        <f>SUM(D4:D21)</f>
        <v>19</v>
      </c>
      <c r="E23" s="104">
        <f>G2</f>
        <v>0.1</v>
      </c>
      <c r="F23" s="13">
        <f>1/D2</f>
        <v>7.8125E-2</v>
      </c>
      <c r="G23" s="12">
        <f t="shared" si="1"/>
        <v>14843.75</v>
      </c>
      <c r="H23" s="12"/>
    </row>
    <row r="24" spans="1:8" ht="23.25" customHeight="1" x14ac:dyDescent="0.25">
      <c r="F24" s="8"/>
    </row>
    <row r="25" spans="1:8" x14ac:dyDescent="0.25">
      <c r="F25" s="8"/>
    </row>
    <row r="26" spans="1:8" x14ac:dyDescent="0.25">
      <c r="F26" s="8"/>
    </row>
    <row r="27" spans="1:8" x14ac:dyDescent="0.25">
      <c r="F27" s="8"/>
    </row>
    <row r="28" spans="1:8" x14ac:dyDescent="0.25">
      <c r="F28" s="8"/>
    </row>
    <row r="29" spans="1:8" x14ac:dyDescent="0.25">
      <c r="F29" s="8"/>
    </row>
    <row r="30" spans="1:8" x14ac:dyDescent="0.25">
      <c r="F30" s="8"/>
    </row>
    <row r="31" spans="1:8" x14ac:dyDescent="0.25">
      <c r="F31" s="8"/>
    </row>
    <row r="32" spans="1:8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</sheetData>
  <sortState ref="B4:D15">
    <sortCondition ref="B4"/>
  </sortState>
  <mergeCells count="2">
    <mergeCell ref="A2:B2"/>
    <mergeCell ref="I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115" zoomScaleNormal="115" workbookViewId="0">
      <selection activeCell="B4" sqref="B4:D17"/>
    </sheetView>
  </sheetViews>
  <sheetFormatPr defaultRowHeight="15.75" x14ac:dyDescent="0.25"/>
  <cols>
    <col min="1" max="1" width="8.140625" style="1" customWidth="1"/>
    <col min="2" max="2" width="27.85546875" style="1" customWidth="1"/>
    <col min="3" max="3" width="12.7109375" style="1" customWidth="1"/>
    <col min="4" max="4" width="9.5703125" style="1" customWidth="1"/>
    <col min="5" max="5" width="13.140625" style="1" customWidth="1"/>
    <col min="6" max="6" width="10.85546875" style="1" customWidth="1"/>
    <col min="7" max="7" width="9.140625" style="1"/>
    <col min="8" max="8" width="2.42578125" style="51" customWidth="1"/>
    <col min="9" max="9" width="14.28515625" style="1" customWidth="1"/>
    <col min="10" max="11" width="9.140625" style="1"/>
    <col min="12" max="12" width="10.28515625" style="1" customWidth="1"/>
    <col min="13" max="13" width="9.140625" style="1" customWidth="1"/>
    <col min="14" max="16384" width="9.140625" style="1"/>
  </cols>
  <sheetData>
    <row r="1" spans="1:23" ht="18.75" customHeight="1" thickBot="1" x14ac:dyDescent="0.3">
      <c r="A1" s="24" t="s">
        <v>64</v>
      </c>
    </row>
    <row r="2" spans="1:23" ht="24" customHeight="1" thickBot="1" x14ac:dyDescent="0.3">
      <c r="A2" s="136" t="s">
        <v>0</v>
      </c>
      <c r="B2" s="136"/>
      <c r="C2" s="78" t="s">
        <v>1</v>
      </c>
      <c r="D2" s="79">
        <f>S6</f>
        <v>12.4</v>
      </c>
      <c r="E2" s="80"/>
      <c r="F2" s="78" t="s">
        <v>39</v>
      </c>
      <c r="G2" s="126">
        <f>S4</f>
        <v>1</v>
      </c>
      <c r="H2" s="113"/>
      <c r="I2" s="132" t="s">
        <v>49</v>
      </c>
      <c r="J2" s="133"/>
      <c r="K2" s="133"/>
      <c r="L2" s="134"/>
      <c r="N2" s="91" t="s">
        <v>5</v>
      </c>
      <c r="O2" s="92"/>
      <c r="P2" s="92"/>
      <c r="Q2" s="92"/>
      <c r="R2" s="92"/>
      <c r="S2" s="92"/>
      <c r="T2" s="92"/>
      <c r="U2" s="106"/>
      <c r="V2" s="105"/>
      <c r="W2" s="51"/>
    </row>
    <row r="3" spans="1:23" ht="32.25" thickBot="1" x14ac:dyDescent="0.3">
      <c r="A3" s="3"/>
      <c r="B3" s="2" t="s">
        <v>3</v>
      </c>
      <c r="C3" s="50" t="s">
        <v>31</v>
      </c>
      <c r="D3" s="119" t="s">
        <v>48</v>
      </c>
      <c r="E3" s="19" t="s">
        <v>32</v>
      </c>
      <c r="F3" s="19" t="s">
        <v>4</v>
      </c>
      <c r="G3" s="20" t="s">
        <v>12</v>
      </c>
      <c r="H3" s="20"/>
      <c r="I3" s="114"/>
      <c r="J3" s="98"/>
      <c r="K3" s="99" t="s">
        <v>33</v>
      </c>
      <c r="L3" s="123">
        <v>50</v>
      </c>
      <c r="N3" s="93" t="s">
        <v>42</v>
      </c>
      <c r="O3" s="108"/>
      <c r="P3" s="108"/>
      <c r="Q3" s="108"/>
      <c r="R3" s="108"/>
      <c r="S3" s="92">
        <f>(L3*L4)*(L5)*(1/1000)</f>
        <v>0.05</v>
      </c>
      <c r="T3" s="108"/>
      <c r="U3" s="106"/>
      <c r="V3" s="105"/>
      <c r="W3" s="51"/>
    </row>
    <row r="4" spans="1:23" s="3" customFormat="1" ht="16.5" thickBot="1" x14ac:dyDescent="0.3">
      <c r="A4" s="1"/>
      <c r="B4" s="4" t="s">
        <v>18</v>
      </c>
      <c r="C4" s="5">
        <f t="shared" ref="C4:C21" si="0">TRUNC(G4)</f>
        <v>645</v>
      </c>
      <c r="D4" s="120">
        <v>8</v>
      </c>
      <c r="E4" s="102">
        <f>G2</f>
        <v>1</v>
      </c>
      <c r="F4" s="22">
        <f>1/D2</f>
        <v>8.0645161290322578E-2</v>
      </c>
      <c r="G4" s="23">
        <f>(D4/E4)*(F4)*(1000/1)</f>
        <v>645.16129032258061</v>
      </c>
      <c r="H4" s="23"/>
      <c r="I4" s="115"/>
      <c r="J4" s="100"/>
      <c r="K4" s="101" t="s">
        <v>34</v>
      </c>
      <c r="L4" s="122">
        <v>1</v>
      </c>
      <c r="N4" s="93" t="s">
        <v>36</v>
      </c>
      <c r="O4" s="94"/>
      <c r="P4" s="94"/>
      <c r="Q4" s="94"/>
      <c r="R4" s="94"/>
      <c r="S4" s="109">
        <f>S3*L6</f>
        <v>1</v>
      </c>
      <c r="T4" s="94"/>
      <c r="U4" s="106"/>
      <c r="V4" s="105"/>
    </row>
    <row r="5" spans="1:23" ht="16.5" thickBot="1" x14ac:dyDescent="0.3">
      <c r="B5" s="4" t="s">
        <v>58</v>
      </c>
      <c r="C5" s="5">
        <f t="shared" si="0"/>
        <v>0</v>
      </c>
      <c r="D5" s="120">
        <v>0</v>
      </c>
      <c r="E5" s="102">
        <f>G2</f>
        <v>1</v>
      </c>
      <c r="F5" s="22">
        <f>1/D2</f>
        <v>8.0645161290322578E-2</v>
      </c>
      <c r="G5" s="23">
        <f>(D5/E5)*(F5)*(1000/1)</f>
        <v>0</v>
      </c>
      <c r="H5" s="23"/>
      <c r="I5" s="114"/>
      <c r="J5" s="98"/>
      <c r="K5" s="99" t="s">
        <v>35</v>
      </c>
      <c r="L5" s="123">
        <v>1</v>
      </c>
      <c r="N5" s="95" t="s">
        <v>44</v>
      </c>
      <c r="O5" s="92"/>
      <c r="P5" s="92"/>
      <c r="Q5" s="92"/>
      <c r="R5" s="92"/>
      <c r="S5" s="97">
        <f>L7+L8</f>
        <v>124</v>
      </c>
      <c r="T5" s="92"/>
      <c r="U5" s="106"/>
      <c r="V5" s="105"/>
      <c r="W5" s="51"/>
    </row>
    <row r="6" spans="1:23" ht="16.5" thickBot="1" x14ac:dyDescent="0.3">
      <c r="B6" s="4" t="s">
        <v>65</v>
      </c>
      <c r="C6" s="5">
        <f t="shared" si="0"/>
        <v>80</v>
      </c>
      <c r="D6" s="120">
        <v>1</v>
      </c>
      <c r="E6" s="102">
        <f>G2</f>
        <v>1</v>
      </c>
      <c r="F6" s="22">
        <f>1/D2</f>
        <v>8.0645161290322578E-2</v>
      </c>
      <c r="G6" s="23">
        <f t="shared" ref="G6:G23" si="1">(D6/E6)*(F6)*(1000/1)</f>
        <v>80.645161290322577</v>
      </c>
      <c r="H6" s="23"/>
      <c r="I6" s="114"/>
      <c r="J6" s="53"/>
      <c r="K6" s="101" t="s">
        <v>40</v>
      </c>
      <c r="L6" s="122">
        <v>20</v>
      </c>
      <c r="N6" s="93" t="s">
        <v>47</v>
      </c>
      <c r="O6" s="92"/>
      <c r="P6" s="92"/>
      <c r="Q6" s="92"/>
      <c r="R6" s="92"/>
      <c r="S6" s="96">
        <f>S5/L7</f>
        <v>12.4</v>
      </c>
      <c r="T6" s="92"/>
      <c r="U6" s="107"/>
      <c r="V6" s="105"/>
      <c r="W6" s="51"/>
    </row>
    <row r="7" spans="1:23" ht="16.5" thickBot="1" x14ac:dyDescent="0.3">
      <c r="B7" s="4" t="s">
        <v>23</v>
      </c>
      <c r="C7" s="5">
        <f t="shared" si="0"/>
        <v>161</v>
      </c>
      <c r="D7" s="120">
        <v>2</v>
      </c>
      <c r="E7" s="102">
        <f>G2</f>
        <v>1</v>
      </c>
      <c r="F7" s="22">
        <f>1/D2</f>
        <v>8.0645161290322578E-2</v>
      </c>
      <c r="G7" s="23">
        <f t="shared" si="1"/>
        <v>161.29032258064515</v>
      </c>
      <c r="H7" s="23"/>
      <c r="I7" s="114"/>
      <c r="J7" s="53"/>
      <c r="K7" s="101" t="s">
        <v>43</v>
      </c>
      <c r="L7" s="122">
        <v>10</v>
      </c>
      <c r="N7" s="95" t="s">
        <v>46</v>
      </c>
      <c r="O7" s="92"/>
      <c r="P7" s="92"/>
      <c r="Q7" s="92"/>
      <c r="R7" s="92"/>
      <c r="S7" s="92"/>
      <c r="T7" s="92"/>
      <c r="U7" s="105"/>
      <c r="V7" s="105"/>
      <c r="W7" s="51"/>
    </row>
    <row r="8" spans="1:23" ht="16.5" thickBot="1" x14ac:dyDescent="0.3">
      <c r="B8" s="4" t="s">
        <v>21</v>
      </c>
      <c r="C8" s="5">
        <f t="shared" si="0"/>
        <v>80</v>
      </c>
      <c r="D8" s="120">
        <v>1</v>
      </c>
      <c r="E8" s="102">
        <f>G2</f>
        <v>1</v>
      </c>
      <c r="F8" s="22">
        <f>1/D2</f>
        <v>8.0645161290322578E-2</v>
      </c>
      <c r="G8" s="23">
        <f t="shared" si="1"/>
        <v>80.645161290322577</v>
      </c>
      <c r="H8" s="23"/>
      <c r="I8" s="116"/>
      <c r="J8" s="117"/>
      <c r="K8" s="118" t="s">
        <v>45</v>
      </c>
      <c r="L8" s="122">
        <v>114</v>
      </c>
      <c r="N8" s="95" t="s">
        <v>41</v>
      </c>
      <c r="O8" s="92"/>
      <c r="P8" s="92"/>
      <c r="Q8" s="92"/>
      <c r="R8" s="92"/>
      <c r="S8" s="92"/>
      <c r="T8" s="92"/>
      <c r="U8" s="105"/>
      <c r="V8" s="105"/>
      <c r="W8" s="51"/>
    </row>
    <row r="9" spans="1:23" x14ac:dyDescent="0.25">
      <c r="B9" s="4" t="s">
        <v>54</v>
      </c>
      <c r="C9" s="5">
        <f t="shared" si="0"/>
        <v>80</v>
      </c>
      <c r="D9" s="120">
        <v>1</v>
      </c>
      <c r="E9" s="102">
        <f>G2</f>
        <v>1</v>
      </c>
      <c r="F9" s="22">
        <f>1/D2</f>
        <v>8.0645161290322578E-2</v>
      </c>
      <c r="G9" s="23">
        <f t="shared" si="1"/>
        <v>80.645161290322577</v>
      </c>
      <c r="H9" s="23"/>
      <c r="N9" s="111"/>
      <c r="O9" s="105"/>
      <c r="P9" s="105"/>
      <c r="Q9" s="105"/>
      <c r="R9" s="105"/>
      <c r="S9" s="105"/>
      <c r="T9" s="105"/>
      <c r="U9" s="105"/>
      <c r="V9" s="105"/>
      <c r="W9" s="51"/>
    </row>
    <row r="10" spans="1:23" x14ac:dyDescent="0.25">
      <c r="B10" s="4" t="s">
        <v>61</v>
      </c>
      <c r="C10" s="5">
        <f t="shared" si="0"/>
        <v>564</v>
      </c>
      <c r="D10" s="120">
        <v>7</v>
      </c>
      <c r="E10" s="102">
        <f>G2</f>
        <v>1</v>
      </c>
      <c r="F10" s="22">
        <f>1/D2</f>
        <v>8.0645161290322578E-2</v>
      </c>
      <c r="G10" s="23">
        <f t="shared" si="1"/>
        <v>564.51612903225805</v>
      </c>
      <c r="H10" s="23"/>
      <c r="N10" s="105"/>
      <c r="O10" s="105"/>
      <c r="P10" s="105"/>
      <c r="Q10" s="105"/>
      <c r="R10" s="105"/>
      <c r="S10" s="105"/>
      <c r="T10" s="105"/>
      <c r="U10" s="105"/>
      <c r="V10" s="105"/>
      <c r="W10" s="51"/>
    </row>
    <row r="11" spans="1:23" x14ac:dyDescent="0.25">
      <c r="B11" s="4" t="s">
        <v>16</v>
      </c>
      <c r="C11" s="5">
        <f t="shared" si="0"/>
        <v>80</v>
      </c>
      <c r="D11" s="120">
        <v>1</v>
      </c>
      <c r="E11" s="102">
        <f>G2</f>
        <v>1</v>
      </c>
      <c r="F11" s="22">
        <f>1/D2</f>
        <v>8.0645161290322578E-2</v>
      </c>
      <c r="G11" s="23">
        <f t="shared" si="1"/>
        <v>80.645161290322577</v>
      </c>
      <c r="H11" s="23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5">
      <c r="B12" s="4" t="s">
        <v>62</v>
      </c>
      <c r="C12" s="5">
        <f t="shared" si="0"/>
        <v>0</v>
      </c>
      <c r="D12" s="120">
        <v>0</v>
      </c>
      <c r="E12" s="102">
        <f>G2</f>
        <v>1</v>
      </c>
      <c r="F12" s="22">
        <f>1/D2</f>
        <v>8.0645161290322578E-2</v>
      </c>
      <c r="G12" s="23">
        <f t="shared" si="1"/>
        <v>0</v>
      </c>
      <c r="H12" s="23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5">
      <c r="B13" s="4" t="s">
        <v>53</v>
      </c>
      <c r="C13" s="5">
        <f t="shared" si="0"/>
        <v>322</v>
      </c>
      <c r="D13" s="120">
        <v>4</v>
      </c>
      <c r="E13" s="102">
        <f>G2</f>
        <v>1</v>
      </c>
      <c r="F13" s="22">
        <f>1/D2</f>
        <v>8.0645161290322578E-2</v>
      </c>
      <c r="G13" s="23">
        <f t="shared" si="1"/>
        <v>322.58064516129031</v>
      </c>
      <c r="H13" s="23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x14ac:dyDescent="0.25">
      <c r="B14" s="4" t="s">
        <v>20</v>
      </c>
      <c r="C14" s="5">
        <f t="shared" si="0"/>
        <v>322</v>
      </c>
      <c r="D14" s="120">
        <v>4</v>
      </c>
      <c r="E14" s="102">
        <f>G2</f>
        <v>1</v>
      </c>
      <c r="F14" s="22">
        <f>1/D2</f>
        <v>8.0645161290322578E-2</v>
      </c>
      <c r="G14" s="23">
        <f t="shared" si="1"/>
        <v>322.58064516129031</v>
      </c>
      <c r="H14" s="23"/>
    </row>
    <row r="15" spans="1:23" x14ac:dyDescent="0.25">
      <c r="B15" s="4" t="s">
        <v>8</v>
      </c>
      <c r="C15" s="5">
        <f t="shared" si="0"/>
        <v>483</v>
      </c>
      <c r="D15" s="120">
        <v>6</v>
      </c>
      <c r="E15" s="102">
        <f>G2</f>
        <v>1</v>
      </c>
      <c r="F15" s="22">
        <f>1/D2</f>
        <v>8.0645161290322578E-2</v>
      </c>
      <c r="G15" s="23">
        <f t="shared" si="1"/>
        <v>483.87096774193549</v>
      </c>
      <c r="H15" s="23"/>
    </row>
    <row r="16" spans="1:23" x14ac:dyDescent="0.25">
      <c r="B16" s="4" t="s">
        <v>7</v>
      </c>
      <c r="C16" s="5">
        <f t="shared" si="0"/>
        <v>161</v>
      </c>
      <c r="D16" s="120">
        <v>2</v>
      </c>
      <c r="E16" s="102">
        <f>G2</f>
        <v>1</v>
      </c>
      <c r="F16" s="22">
        <f>1/D2</f>
        <v>8.0645161290322578E-2</v>
      </c>
      <c r="G16" s="23">
        <f t="shared" si="1"/>
        <v>161.29032258064515</v>
      </c>
      <c r="H16" s="23"/>
    </row>
    <row r="17" spans="1:8" x14ac:dyDescent="0.25">
      <c r="B17" s="4" t="s">
        <v>63</v>
      </c>
      <c r="C17" s="5">
        <f t="shared" si="0"/>
        <v>0</v>
      </c>
      <c r="D17" s="120">
        <v>0</v>
      </c>
      <c r="E17" s="102">
        <f>G2</f>
        <v>1</v>
      </c>
      <c r="F17" s="22">
        <f>1/D2</f>
        <v>8.0645161290322578E-2</v>
      </c>
      <c r="G17" s="23">
        <f t="shared" si="1"/>
        <v>0</v>
      </c>
      <c r="H17" s="23"/>
    </row>
    <row r="18" spans="1:8" x14ac:dyDescent="0.25">
      <c r="B18" s="4"/>
      <c r="C18" s="5">
        <f t="shared" si="0"/>
        <v>0</v>
      </c>
      <c r="D18" s="120"/>
      <c r="E18" s="102">
        <f>G2</f>
        <v>1</v>
      </c>
      <c r="F18" s="22">
        <f>1/D2</f>
        <v>8.0645161290322578E-2</v>
      </c>
      <c r="G18" s="23">
        <f t="shared" si="1"/>
        <v>0</v>
      </c>
      <c r="H18" s="23"/>
    </row>
    <row r="19" spans="1:8" x14ac:dyDescent="0.25">
      <c r="B19" s="4"/>
      <c r="C19" s="5">
        <f t="shared" si="0"/>
        <v>0</v>
      </c>
      <c r="D19" s="120"/>
      <c r="E19" s="102">
        <f>G2</f>
        <v>1</v>
      </c>
      <c r="F19" s="22">
        <f>1/D2</f>
        <v>8.0645161290322578E-2</v>
      </c>
      <c r="G19" s="23">
        <f t="shared" si="1"/>
        <v>0</v>
      </c>
      <c r="H19" s="23"/>
    </row>
    <row r="20" spans="1:8" s="51" customFormat="1" x14ac:dyDescent="0.25">
      <c r="B20" s="4"/>
      <c r="C20" s="5">
        <f t="shared" si="0"/>
        <v>0</v>
      </c>
      <c r="D20" s="120"/>
      <c r="E20" s="102">
        <f>G2</f>
        <v>1</v>
      </c>
      <c r="F20" s="22">
        <f>1/D2</f>
        <v>8.0645161290322578E-2</v>
      </c>
      <c r="G20" s="23">
        <f t="shared" si="1"/>
        <v>0</v>
      </c>
      <c r="H20" s="23"/>
    </row>
    <row r="21" spans="1:8" x14ac:dyDescent="0.25">
      <c r="B21" s="4"/>
      <c r="C21" s="5">
        <f t="shared" si="0"/>
        <v>0</v>
      </c>
      <c r="D21" s="120"/>
      <c r="E21" s="102">
        <f>G2</f>
        <v>1</v>
      </c>
      <c r="F21" s="22">
        <f>1/D2</f>
        <v>8.0645161290322578E-2</v>
      </c>
      <c r="G21" s="23">
        <f t="shared" si="1"/>
        <v>0</v>
      </c>
      <c r="H21" s="23"/>
    </row>
    <row r="22" spans="1:8" x14ac:dyDescent="0.25">
      <c r="B22" s="4"/>
      <c r="C22" s="5">
        <f t="shared" ref="C22" si="2">TRUNC(G22)</f>
        <v>0</v>
      </c>
      <c r="D22" s="120"/>
      <c r="E22" s="102">
        <f>G2</f>
        <v>1</v>
      </c>
      <c r="F22" s="22">
        <f>1/D2</f>
        <v>8.0645161290322578E-2</v>
      </c>
      <c r="G22" s="23">
        <f t="shared" si="1"/>
        <v>0</v>
      </c>
      <c r="H22" s="23"/>
    </row>
    <row r="23" spans="1:8" x14ac:dyDescent="0.25">
      <c r="A23" s="48" t="s">
        <v>30</v>
      </c>
      <c r="B23" s="40" t="str">
        <f>A2</f>
        <v>STATION 3</v>
      </c>
      <c r="C23" s="28">
        <f>TRUNC(G23)</f>
        <v>2983</v>
      </c>
      <c r="D23" s="121">
        <f>SUM(D4:D21)</f>
        <v>37</v>
      </c>
      <c r="E23" s="102">
        <f>G2</f>
        <v>1</v>
      </c>
      <c r="F23" s="22">
        <f>1/D2</f>
        <v>8.0645161290322578E-2</v>
      </c>
      <c r="G23" s="21">
        <f t="shared" si="1"/>
        <v>2983.8709677419356</v>
      </c>
      <c r="H23" s="21"/>
    </row>
    <row r="24" spans="1:8" ht="23.25" customHeight="1" x14ac:dyDescent="0.25">
      <c r="F24" s="8"/>
    </row>
    <row r="25" spans="1:8" x14ac:dyDescent="0.25">
      <c r="F25" s="8"/>
    </row>
    <row r="26" spans="1:8" x14ac:dyDescent="0.25">
      <c r="F26" s="8"/>
    </row>
    <row r="27" spans="1:8" x14ac:dyDescent="0.25">
      <c r="F27" s="8"/>
    </row>
    <row r="28" spans="1:8" x14ac:dyDescent="0.25">
      <c r="F28" s="8"/>
    </row>
    <row r="29" spans="1:8" x14ac:dyDescent="0.25">
      <c r="F29" s="8"/>
    </row>
    <row r="30" spans="1:8" x14ac:dyDescent="0.25">
      <c r="F30" s="8"/>
    </row>
    <row r="31" spans="1:8" x14ac:dyDescent="0.25">
      <c r="F31" s="8"/>
    </row>
    <row r="32" spans="1:8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</sheetData>
  <sortState ref="B4:D20">
    <sortCondition ref="B4"/>
  </sortState>
  <mergeCells count="2">
    <mergeCell ref="A2:B2"/>
    <mergeCell ref="I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3" zoomScale="115" zoomScaleNormal="115" workbookViewId="0">
      <selection activeCell="B4" sqref="B4:D23"/>
    </sheetView>
  </sheetViews>
  <sheetFormatPr defaultRowHeight="15.75" x14ac:dyDescent="0.25"/>
  <cols>
    <col min="1" max="1" width="8.140625" style="1" customWidth="1"/>
    <col min="2" max="2" width="27.85546875" style="1" customWidth="1"/>
    <col min="3" max="3" width="12.7109375" style="1" customWidth="1"/>
    <col min="4" max="4" width="9.5703125" style="1" customWidth="1"/>
    <col min="5" max="5" width="13.140625" style="1" customWidth="1"/>
    <col min="6" max="6" width="10.85546875" style="1" customWidth="1"/>
    <col min="7" max="7" width="8" style="1" customWidth="1"/>
    <col min="8" max="8" width="2.42578125" style="51" customWidth="1"/>
    <col min="9" max="9" width="14.28515625" style="1" customWidth="1"/>
    <col min="10" max="11" width="9.140625" style="1"/>
    <col min="12" max="12" width="10.28515625" style="1" customWidth="1"/>
    <col min="13" max="13" width="9.140625" style="1" customWidth="1"/>
    <col min="14" max="16384" width="9.140625" style="1"/>
  </cols>
  <sheetData>
    <row r="1" spans="1:23" ht="18.75" customHeight="1" thickBot="1" x14ac:dyDescent="0.3">
      <c r="A1" s="33" t="s">
        <v>64</v>
      </c>
    </row>
    <row r="2" spans="1:23" ht="24" customHeight="1" thickBot="1" x14ac:dyDescent="0.3">
      <c r="A2" s="137" t="s">
        <v>6</v>
      </c>
      <c r="B2" s="137"/>
      <c r="C2" s="74" t="s">
        <v>1</v>
      </c>
      <c r="D2" s="75">
        <f>S6</f>
        <v>12.6</v>
      </c>
      <c r="E2" s="76"/>
      <c r="F2" s="77" t="s">
        <v>39</v>
      </c>
      <c r="G2" s="75">
        <f>S4</f>
        <v>0.25</v>
      </c>
      <c r="H2" s="113"/>
      <c r="I2" s="132" t="s">
        <v>49</v>
      </c>
      <c r="J2" s="133"/>
      <c r="K2" s="133"/>
      <c r="L2" s="134"/>
      <c r="N2" s="91" t="s">
        <v>5</v>
      </c>
      <c r="O2" s="92"/>
      <c r="P2" s="92"/>
      <c r="Q2" s="92"/>
      <c r="R2" s="92"/>
      <c r="S2" s="92"/>
      <c r="T2" s="92"/>
      <c r="U2" s="106"/>
      <c r="V2" s="105"/>
      <c r="W2" s="51"/>
    </row>
    <row r="3" spans="1:23" ht="32.25" thickBot="1" x14ac:dyDescent="0.3">
      <c r="A3" s="3"/>
      <c r="B3" s="2" t="s">
        <v>3</v>
      </c>
      <c r="C3" s="50" t="s">
        <v>31</v>
      </c>
      <c r="D3" s="119" t="s">
        <v>48</v>
      </c>
      <c r="E3" s="15" t="s">
        <v>32</v>
      </c>
      <c r="F3" s="15" t="s">
        <v>4</v>
      </c>
      <c r="G3" s="15" t="s">
        <v>12</v>
      </c>
      <c r="H3" s="15"/>
      <c r="I3" s="114"/>
      <c r="J3" s="98"/>
      <c r="K3" s="99" t="s">
        <v>33</v>
      </c>
      <c r="L3" s="123">
        <v>50</v>
      </c>
      <c r="N3" s="93" t="s">
        <v>42</v>
      </c>
      <c r="O3" s="108"/>
      <c r="P3" s="108"/>
      <c r="Q3" s="108"/>
      <c r="R3" s="108"/>
      <c r="S3" s="92">
        <f>(L3*L4)*(L5)*(1/1000)</f>
        <v>0.05</v>
      </c>
      <c r="T3" s="108"/>
      <c r="U3" s="106"/>
      <c r="V3" s="105"/>
      <c r="W3" s="51"/>
    </row>
    <row r="4" spans="1:23" s="3" customFormat="1" ht="16.5" thickBot="1" x14ac:dyDescent="0.3">
      <c r="A4" s="1"/>
      <c r="B4" s="4" t="s">
        <v>18</v>
      </c>
      <c r="C4" s="5">
        <f t="shared" ref="C4:C16" si="0">TRUNC(G4)</f>
        <v>2539</v>
      </c>
      <c r="D4" s="120">
        <v>8</v>
      </c>
      <c r="E4" s="103">
        <f>G2</f>
        <v>0.25</v>
      </c>
      <c r="F4" s="16">
        <f>1/D2</f>
        <v>7.9365079365079361E-2</v>
      </c>
      <c r="G4" s="17">
        <f>(D4/E4)*(F4)*(1000/1)</f>
        <v>2539.6825396825398</v>
      </c>
      <c r="H4" s="17"/>
      <c r="I4" s="115"/>
      <c r="J4" s="100"/>
      <c r="K4" s="101" t="s">
        <v>34</v>
      </c>
      <c r="L4" s="122">
        <v>1</v>
      </c>
      <c r="N4" s="93" t="s">
        <v>36</v>
      </c>
      <c r="O4" s="94"/>
      <c r="P4" s="94"/>
      <c r="Q4" s="94"/>
      <c r="R4" s="94"/>
      <c r="S4" s="109">
        <f>S3*L6</f>
        <v>0.25</v>
      </c>
      <c r="T4" s="94"/>
      <c r="U4" s="106"/>
      <c r="V4" s="105"/>
    </row>
    <row r="5" spans="1:23" ht="16.5" thickBot="1" x14ac:dyDescent="0.3">
      <c r="B5" s="4" t="s">
        <v>58</v>
      </c>
      <c r="C5" s="5">
        <f t="shared" si="0"/>
        <v>317</v>
      </c>
      <c r="D5" s="120">
        <v>1</v>
      </c>
      <c r="E5" s="103">
        <f>G2</f>
        <v>0.25</v>
      </c>
      <c r="F5" s="16">
        <f>1/D2</f>
        <v>7.9365079365079361E-2</v>
      </c>
      <c r="G5" s="17">
        <f>(D5/E5)*(F5)*(1000/1)</f>
        <v>317.46031746031747</v>
      </c>
      <c r="H5" s="17"/>
      <c r="I5" s="114"/>
      <c r="J5" s="98"/>
      <c r="K5" s="99" t="s">
        <v>35</v>
      </c>
      <c r="L5" s="123">
        <v>1</v>
      </c>
      <c r="N5" s="95" t="s">
        <v>44</v>
      </c>
      <c r="O5" s="92"/>
      <c r="P5" s="92"/>
      <c r="Q5" s="92"/>
      <c r="R5" s="92"/>
      <c r="S5" s="97">
        <f>L7+L8</f>
        <v>126</v>
      </c>
      <c r="T5" s="92"/>
      <c r="U5" s="106"/>
      <c r="V5" s="105"/>
      <c r="W5" s="51"/>
    </row>
    <row r="6" spans="1:23" ht="16.5" thickBot="1" x14ac:dyDescent="0.3">
      <c r="B6" s="4" t="s">
        <v>60</v>
      </c>
      <c r="C6" s="5">
        <f t="shared" si="0"/>
        <v>2857</v>
      </c>
      <c r="D6" s="120">
        <v>9</v>
      </c>
      <c r="E6" s="103">
        <f>G2</f>
        <v>0.25</v>
      </c>
      <c r="F6" s="16">
        <f>1/D2</f>
        <v>7.9365079365079361E-2</v>
      </c>
      <c r="G6" s="17">
        <f t="shared" ref="G6:G24" si="1">(D6/E6)*(F6)*(1000/1)</f>
        <v>2857.1428571428569</v>
      </c>
      <c r="H6" s="17"/>
      <c r="I6" s="114"/>
      <c r="J6" s="53"/>
      <c r="K6" s="101" t="s">
        <v>40</v>
      </c>
      <c r="L6" s="122">
        <v>5</v>
      </c>
      <c r="N6" s="93" t="s">
        <v>47</v>
      </c>
      <c r="O6" s="92"/>
      <c r="P6" s="92"/>
      <c r="Q6" s="92"/>
      <c r="R6" s="92"/>
      <c r="S6" s="96">
        <f>S5/L7</f>
        <v>12.6</v>
      </c>
      <c r="T6" s="92"/>
      <c r="U6" s="107"/>
      <c r="V6" s="105"/>
      <c r="W6" s="51"/>
    </row>
    <row r="7" spans="1:23" ht="16.5" thickBot="1" x14ac:dyDescent="0.3">
      <c r="B7" s="4" t="s">
        <v>61</v>
      </c>
      <c r="C7" s="5">
        <f t="shared" si="0"/>
        <v>317</v>
      </c>
      <c r="D7" s="120">
        <v>1</v>
      </c>
      <c r="E7" s="103">
        <f>G2</f>
        <v>0.25</v>
      </c>
      <c r="F7" s="16">
        <f>1/D2</f>
        <v>7.9365079365079361E-2</v>
      </c>
      <c r="G7" s="17">
        <f t="shared" si="1"/>
        <v>317.46031746031747</v>
      </c>
      <c r="H7" s="17"/>
      <c r="I7" s="114"/>
      <c r="J7" s="53"/>
      <c r="K7" s="101" t="s">
        <v>43</v>
      </c>
      <c r="L7" s="122">
        <v>10</v>
      </c>
      <c r="N7" s="95" t="s">
        <v>46</v>
      </c>
      <c r="O7" s="92"/>
      <c r="P7" s="92"/>
      <c r="Q7" s="92"/>
      <c r="R7" s="92"/>
      <c r="S7" s="92"/>
      <c r="T7" s="92"/>
      <c r="U7" s="105"/>
      <c r="V7" s="105"/>
      <c r="W7" s="51"/>
    </row>
    <row r="8" spans="1:23" ht="16.5" thickBot="1" x14ac:dyDescent="0.3">
      <c r="B8" s="4" t="s">
        <v>9</v>
      </c>
      <c r="C8" s="5">
        <f t="shared" si="0"/>
        <v>634</v>
      </c>
      <c r="D8" s="120">
        <v>2</v>
      </c>
      <c r="E8" s="103">
        <f>G2</f>
        <v>0.25</v>
      </c>
      <c r="F8" s="16">
        <f>1/D2</f>
        <v>7.9365079365079361E-2</v>
      </c>
      <c r="G8" s="17">
        <f t="shared" si="1"/>
        <v>634.92063492063494</v>
      </c>
      <c r="H8" s="17"/>
      <c r="I8" s="116"/>
      <c r="J8" s="117"/>
      <c r="K8" s="118" t="s">
        <v>45</v>
      </c>
      <c r="L8" s="122">
        <v>116</v>
      </c>
      <c r="N8" s="95" t="s">
        <v>41</v>
      </c>
      <c r="O8" s="92"/>
      <c r="P8" s="92"/>
      <c r="Q8" s="92"/>
      <c r="R8" s="92"/>
      <c r="S8" s="92"/>
      <c r="T8" s="92"/>
      <c r="U8" s="105"/>
      <c r="V8" s="105"/>
      <c r="W8" s="51"/>
    </row>
    <row r="9" spans="1:23" x14ac:dyDescent="0.25">
      <c r="B9" s="4" t="s">
        <v>11</v>
      </c>
      <c r="C9" s="5">
        <f t="shared" si="0"/>
        <v>1269</v>
      </c>
      <c r="D9" s="120">
        <v>4</v>
      </c>
      <c r="E9" s="103">
        <f>G2</f>
        <v>0.25</v>
      </c>
      <c r="F9" s="16">
        <f>1/D2</f>
        <v>7.9365079365079361E-2</v>
      </c>
      <c r="G9" s="18">
        <f t="shared" si="1"/>
        <v>1269.8412698412699</v>
      </c>
      <c r="H9" s="18"/>
      <c r="N9" s="111"/>
      <c r="O9" s="105"/>
      <c r="P9" s="105"/>
      <c r="Q9" s="105"/>
      <c r="R9" s="105"/>
      <c r="S9" s="105"/>
      <c r="T9" s="105"/>
      <c r="U9" s="105"/>
      <c r="V9" s="105"/>
      <c r="W9" s="51"/>
    </row>
    <row r="10" spans="1:23" x14ac:dyDescent="0.25">
      <c r="B10" s="4" t="s">
        <v>25</v>
      </c>
      <c r="C10" s="5">
        <f t="shared" si="0"/>
        <v>1587</v>
      </c>
      <c r="D10" s="120">
        <v>5</v>
      </c>
      <c r="E10" s="103">
        <f>G2</f>
        <v>0.25</v>
      </c>
      <c r="F10" s="16">
        <f>1/D2</f>
        <v>7.9365079365079361E-2</v>
      </c>
      <c r="G10" s="17">
        <f t="shared" si="1"/>
        <v>1587.3015873015872</v>
      </c>
      <c r="H10" s="17"/>
      <c r="N10" s="105"/>
      <c r="O10" s="105"/>
      <c r="P10" s="105"/>
      <c r="Q10" s="105"/>
      <c r="R10" s="105"/>
      <c r="S10" s="105"/>
      <c r="T10" s="105"/>
      <c r="U10" s="105"/>
      <c r="V10" s="105"/>
      <c r="W10" s="51"/>
    </row>
    <row r="11" spans="1:23" x14ac:dyDescent="0.25">
      <c r="B11" s="4" t="s">
        <v>8</v>
      </c>
      <c r="C11" s="5">
        <f t="shared" si="0"/>
        <v>1904</v>
      </c>
      <c r="D11" s="120">
        <v>6</v>
      </c>
      <c r="E11" s="103">
        <f>G2</f>
        <v>0.25</v>
      </c>
      <c r="F11" s="16">
        <f>1/D2</f>
        <v>7.9365079365079361E-2</v>
      </c>
      <c r="G11" s="17">
        <f t="shared" si="1"/>
        <v>1904.7619047619046</v>
      </c>
      <c r="H11" s="17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5">
      <c r="B12" s="4" t="s">
        <v>7</v>
      </c>
      <c r="C12" s="5">
        <f t="shared" si="0"/>
        <v>634</v>
      </c>
      <c r="D12" s="120">
        <v>2</v>
      </c>
      <c r="E12" s="103">
        <f>G2</f>
        <v>0.25</v>
      </c>
      <c r="F12" s="16">
        <f>1/D2</f>
        <v>7.9365079365079361E-2</v>
      </c>
      <c r="G12" s="17">
        <f t="shared" si="1"/>
        <v>634.92063492063494</v>
      </c>
      <c r="H12" s="17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5">
      <c r="B13" s="4" t="s">
        <v>10</v>
      </c>
      <c r="C13" s="5">
        <f t="shared" si="0"/>
        <v>2857</v>
      </c>
      <c r="D13" s="120">
        <v>9</v>
      </c>
      <c r="E13" s="103">
        <f>G2</f>
        <v>0.25</v>
      </c>
      <c r="F13" s="16">
        <f>1/D2</f>
        <v>7.9365079365079361E-2</v>
      </c>
      <c r="G13" s="17">
        <f t="shared" si="1"/>
        <v>2857.1428571428569</v>
      </c>
      <c r="H13" s="17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x14ac:dyDescent="0.25">
      <c r="B14" s="4" t="s">
        <v>24</v>
      </c>
      <c r="C14" s="5">
        <f t="shared" si="0"/>
        <v>317</v>
      </c>
      <c r="D14" s="120">
        <v>1</v>
      </c>
      <c r="E14" s="103">
        <f>G2</f>
        <v>0.25</v>
      </c>
      <c r="F14" s="16">
        <f>1/D2</f>
        <v>7.9365079365079361E-2</v>
      </c>
      <c r="G14" s="17">
        <f t="shared" si="1"/>
        <v>317.46031746031747</v>
      </c>
      <c r="H14" s="17"/>
    </row>
    <row r="15" spans="1:23" x14ac:dyDescent="0.25">
      <c r="B15" s="4" t="s">
        <v>20</v>
      </c>
      <c r="C15" s="5">
        <f t="shared" si="0"/>
        <v>5396</v>
      </c>
      <c r="D15" s="120">
        <v>17</v>
      </c>
      <c r="E15" s="103">
        <f>G2</f>
        <v>0.25</v>
      </c>
      <c r="F15" s="16">
        <f>1/D2</f>
        <v>7.9365079365079361E-2</v>
      </c>
      <c r="G15" s="17">
        <f t="shared" si="1"/>
        <v>5396.8253968253966</v>
      </c>
      <c r="H15" s="17"/>
    </row>
    <row r="16" spans="1:23" x14ac:dyDescent="0.25">
      <c r="B16" s="4" t="s">
        <v>66</v>
      </c>
      <c r="C16" s="5">
        <f t="shared" si="0"/>
        <v>634</v>
      </c>
      <c r="D16" s="120">
        <v>2</v>
      </c>
      <c r="E16" s="103">
        <f>G2</f>
        <v>0.25</v>
      </c>
      <c r="F16" s="16">
        <f>1/D2</f>
        <v>7.9365079365079361E-2</v>
      </c>
      <c r="G16" s="17">
        <f t="shared" si="1"/>
        <v>634.92063492063494</v>
      </c>
      <c r="H16" s="17"/>
    </row>
    <row r="17" spans="1:8" x14ac:dyDescent="0.25">
      <c r="B17" s="4" t="s">
        <v>67</v>
      </c>
      <c r="C17" s="5">
        <f t="shared" ref="C17:C23" si="2">TRUNC(G17)</f>
        <v>634</v>
      </c>
      <c r="D17" s="120">
        <v>2</v>
      </c>
      <c r="E17" s="103">
        <f>G2</f>
        <v>0.25</v>
      </c>
      <c r="F17" s="16">
        <f>1/D2</f>
        <v>7.9365079365079361E-2</v>
      </c>
      <c r="G17" s="17">
        <f t="shared" si="1"/>
        <v>634.92063492063494</v>
      </c>
      <c r="H17" s="18"/>
    </row>
    <row r="18" spans="1:8" x14ac:dyDescent="0.25">
      <c r="B18" s="4" t="s">
        <v>68</v>
      </c>
      <c r="C18" s="5">
        <f t="shared" si="2"/>
        <v>1587</v>
      </c>
      <c r="D18" s="120">
        <v>5</v>
      </c>
      <c r="E18" s="103">
        <f>G2</f>
        <v>0.25</v>
      </c>
      <c r="F18" s="16">
        <f>1/D2</f>
        <v>7.9365079365079361E-2</v>
      </c>
      <c r="G18" s="17">
        <f t="shared" si="1"/>
        <v>1587.3015873015872</v>
      </c>
      <c r="H18" s="17"/>
    </row>
    <row r="19" spans="1:8" s="51" customFormat="1" x14ac:dyDescent="0.25">
      <c r="B19" s="4" t="s">
        <v>71</v>
      </c>
      <c r="C19" s="5">
        <f t="shared" si="2"/>
        <v>634</v>
      </c>
      <c r="D19" s="120">
        <v>2</v>
      </c>
      <c r="E19" s="103">
        <f>G2</f>
        <v>0.25</v>
      </c>
      <c r="F19" s="16">
        <f>1/D2</f>
        <v>7.9365079365079361E-2</v>
      </c>
      <c r="G19" s="17">
        <f t="shared" si="1"/>
        <v>634.92063492063494</v>
      </c>
      <c r="H19" s="17"/>
    </row>
    <row r="20" spans="1:8" x14ac:dyDescent="0.25">
      <c r="B20" s="4" t="s">
        <v>69</v>
      </c>
      <c r="C20" s="5">
        <f t="shared" si="2"/>
        <v>634</v>
      </c>
      <c r="D20" s="120">
        <v>2</v>
      </c>
      <c r="E20" s="103">
        <f>G2</f>
        <v>0.25</v>
      </c>
      <c r="F20" s="16">
        <f>1/D2</f>
        <v>7.9365079365079361E-2</v>
      </c>
      <c r="G20" s="17">
        <f t="shared" si="1"/>
        <v>634.92063492063494</v>
      </c>
      <c r="H20" s="17"/>
    </row>
    <row r="21" spans="1:8" s="51" customFormat="1" x14ac:dyDescent="0.25">
      <c r="B21" s="4" t="s">
        <v>59</v>
      </c>
      <c r="C21" s="5">
        <f t="shared" si="2"/>
        <v>317</v>
      </c>
      <c r="D21" s="120">
        <v>1</v>
      </c>
      <c r="E21" s="103">
        <f>G2</f>
        <v>0.25</v>
      </c>
      <c r="F21" s="16">
        <f>1/D2</f>
        <v>7.9365079365079361E-2</v>
      </c>
      <c r="G21" s="17">
        <f t="shared" si="1"/>
        <v>317.46031746031747</v>
      </c>
      <c r="H21" s="17"/>
    </row>
    <row r="22" spans="1:8" x14ac:dyDescent="0.25">
      <c r="B22" s="4" t="s">
        <v>70</v>
      </c>
      <c r="C22" s="5">
        <f t="shared" si="2"/>
        <v>317</v>
      </c>
      <c r="D22" s="120">
        <v>1</v>
      </c>
      <c r="E22" s="103">
        <f>G2</f>
        <v>0.25</v>
      </c>
      <c r="F22" s="16">
        <f>1/D2</f>
        <v>7.9365079365079361E-2</v>
      </c>
      <c r="G22" s="17">
        <f t="shared" si="1"/>
        <v>317.46031746031747</v>
      </c>
      <c r="H22" s="17"/>
    </row>
    <row r="23" spans="1:8" x14ac:dyDescent="0.25">
      <c r="B23" s="4" t="s">
        <v>72</v>
      </c>
      <c r="C23" s="5">
        <f t="shared" si="2"/>
        <v>317</v>
      </c>
      <c r="D23" s="120">
        <v>1</v>
      </c>
      <c r="E23" s="103">
        <f>G2</f>
        <v>0.25</v>
      </c>
      <c r="F23" s="16">
        <f>1/D2</f>
        <v>7.9365079365079361E-2</v>
      </c>
      <c r="G23" s="17">
        <f t="shared" si="1"/>
        <v>317.46031746031747</v>
      </c>
      <c r="H23" s="17"/>
    </row>
    <row r="24" spans="1:8" x14ac:dyDescent="0.25">
      <c r="A24" s="47" t="s">
        <v>30</v>
      </c>
      <c r="B24" s="39" t="str">
        <f>A2</f>
        <v>STATION 4</v>
      </c>
      <c r="C24" s="27">
        <f>TRUNC(G24)</f>
        <v>25714</v>
      </c>
      <c r="D24" s="121">
        <f>SUM(D4:D23)</f>
        <v>81</v>
      </c>
      <c r="E24" s="103">
        <f>G2</f>
        <v>0.25</v>
      </c>
      <c r="F24" s="16">
        <f>1/D2</f>
        <v>7.9365079365079361E-2</v>
      </c>
      <c r="G24" s="25">
        <f t="shared" si="1"/>
        <v>25714.28571428571</v>
      </c>
      <c r="H24" s="25"/>
    </row>
    <row r="25" spans="1:8" ht="24" customHeight="1" x14ac:dyDescent="0.25">
      <c r="F25" s="8"/>
    </row>
    <row r="26" spans="1:8" x14ac:dyDescent="0.25">
      <c r="F26" s="8"/>
    </row>
    <row r="27" spans="1:8" x14ac:dyDescent="0.25">
      <c r="F27" s="8"/>
    </row>
    <row r="28" spans="1:8" x14ac:dyDescent="0.25">
      <c r="F28" s="8"/>
    </row>
    <row r="29" spans="1:8" x14ac:dyDescent="0.25">
      <c r="F29" s="8"/>
    </row>
    <row r="30" spans="1:8" x14ac:dyDescent="0.25">
      <c r="F30" s="8"/>
    </row>
    <row r="31" spans="1:8" x14ac:dyDescent="0.25">
      <c r="F31" s="8"/>
    </row>
    <row r="32" spans="1:8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  <row r="37" spans="6:6" x14ac:dyDescent="0.25">
      <c r="F37" s="8"/>
    </row>
  </sheetData>
  <sortState ref="B4:D16">
    <sortCondition ref="B4"/>
  </sortState>
  <mergeCells count="2">
    <mergeCell ref="A2:B2"/>
    <mergeCell ref="I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115" zoomScaleNormal="115" workbookViewId="0">
      <selection activeCell="B4" sqref="B4:B11"/>
    </sheetView>
  </sheetViews>
  <sheetFormatPr defaultRowHeight="15.75" x14ac:dyDescent="0.25"/>
  <cols>
    <col min="1" max="1" width="8.140625" style="1" customWidth="1"/>
    <col min="2" max="2" width="27.85546875" style="1" customWidth="1"/>
    <col min="3" max="3" width="12.7109375" style="1" customWidth="1"/>
    <col min="4" max="4" width="9.5703125" style="1" customWidth="1"/>
    <col min="5" max="5" width="13.140625" style="1" customWidth="1"/>
    <col min="6" max="6" width="10.85546875" style="1" customWidth="1"/>
    <col min="7" max="7" width="9.140625" style="1"/>
    <col min="8" max="8" width="2.42578125" style="51" customWidth="1"/>
    <col min="9" max="9" width="14.28515625" style="1" customWidth="1"/>
    <col min="10" max="11" width="9.140625" style="1"/>
    <col min="12" max="12" width="10.28515625" style="1" customWidth="1"/>
    <col min="13" max="13" width="9.140625" style="1" customWidth="1"/>
    <col min="14" max="16384" width="9.140625" style="1"/>
  </cols>
  <sheetData>
    <row r="1" spans="1:23" ht="18.75" customHeight="1" thickBot="1" x14ac:dyDescent="0.3">
      <c r="A1" s="24" t="s">
        <v>2</v>
      </c>
    </row>
    <row r="2" spans="1:23" ht="24" customHeight="1" thickBot="1" x14ac:dyDescent="0.3">
      <c r="A2" s="138" t="s">
        <v>17</v>
      </c>
      <c r="B2" s="138"/>
      <c r="C2" s="71" t="s">
        <v>1</v>
      </c>
      <c r="D2" s="72">
        <f>S6</f>
        <v>12.4</v>
      </c>
      <c r="E2" s="73"/>
      <c r="F2" s="71" t="s">
        <v>39</v>
      </c>
      <c r="G2" s="72">
        <f>S4</f>
        <v>0.25</v>
      </c>
      <c r="H2" s="113"/>
      <c r="I2" s="132" t="s">
        <v>49</v>
      </c>
      <c r="J2" s="133"/>
      <c r="K2" s="133"/>
      <c r="L2" s="134"/>
      <c r="N2" s="91" t="s">
        <v>5</v>
      </c>
      <c r="O2" s="92"/>
      <c r="P2" s="92"/>
      <c r="Q2" s="92"/>
      <c r="R2" s="92"/>
      <c r="S2" s="92"/>
      <c r="T2" s="92"/>
      <c r="U2" s="106"/>
      <c r="V2" s="105"/>
      <c r="W2" s="51"/>
    </row>
    <row r="3" spans="1:23" ht="32.25" thickBot="1" x14ac:dyDescent="0.3">
      <c r="A3" s="3"/>
      <c r="B3" s="2" t="s">
        <v>3</v>
      </c>
      <c r="C3" s="50" t="s">
        <v>31</v>
      </c>
      <c r="D3" s="119" t="s">
        <v>48</v>
      </c>
      <c r="E3" s="19" t="s">
        <v>32</v>
      </c>
      <c r="F3" s="19" t="s">
        <v>4</v>
      </c>
      <c r="G3" s="20" t="s">
        <v>12</v>
      </c>
      <c r="H3" s="20"/>
      <c r="I3" s="114"/>
      <c r="J3" s="98"/>
      <c r="K3" s="99" t="s">
        <v>33</v>
      </c>
      <c r="L3" s="123">
        <v>50</v>
      </c>
      <c r="N3" s="93" t="s">
        <v>42</v>
      </c>
      <c r="O3" s="108"/>
      <c r="P3" s="108"/>
      <c r="Q3" s="108"/>
      <c r="R3" s="108"/>
      <c r="S3" s="92">
        <f>(L3*L4)*(L5)*(1/1000)</f>
        <v>0.05</v>
      </c>
      <c r="T3" s="108"/>
      <c r="U3" s="106"/>
      <c r="V3" s="105"/>
      <c r="W3" s="51"/>
    </row>
    <row r="4" spans="1:23" s="3" customFormat="1" ht="16.5" thickBot="1" x14ac:dyDescent="0.3">
      <c r="A4" s="1"/>
      <c r="B4" s="4"/>
      <c r="C4" s="5">
        <f t="shared" ref="C4:C11" si="0">TRUNC(G4)</f>
        <v>0</v>
      </c>
      <c r="D4" s="120"/>
      <c r="E4" s="102">
        <f>G2</f>
        <v>0.25</v>
      </c>
      <c r="F4" s="22">
        <f>1/D2</f>
        <v>8.0645161290322578E-2</v>
      </c>
      <c r="G4" s="23">
        <f>(D4/E4)*(F4)*(1000/1)</f>
        <v>0</v>
      </c>
      <c r="H4" s="23"/>
      <c r="I4" s="115"/>
      <c r="J4" s="100"/>
      <c r="K4" s="101" t="s">
        <v>34</v>
      </c>
      <c r="L4" s="122">
        <v>1</v>
      </c>
      <c r="N4" s="93" t="s">
        <v>36</v>
      </c>
      <c r="O4" s="94"/>
      <c r="P4" s="94"/>
      <c r="Q4" s="94"/>
      <c r="R4" s="94"/>
      <c r="S4" s="109">
        <f>S3*L6</f>
        <v>0.25</v>
      </c>
      <c r="T4" s="94"/>
      <c r="U4" s="106"/>
      <c r="V4" s="105"/>
    </row>
    <row r="5" spans="1:23" ht="16.5" thickBot="1" x14ac:dyDescent="0.3">
      <c r="B5" s="4"/>
      <c r="C5" s="5">
        <f t="shared" si="0"/>
        <v>0</v>
      </c>
      <c r="D5" s="120"/>
      <c r="E5" s="102">
        <f>G2</f>
        <v>0.25</v>
      </c>
      <c r="F5" s="22">
        <f>1/D2</f>
        <v>8.0645161290322578E-2</v>
      </c>
      <c r="G5" s="23">
        <f>(D5/E5)*(F5)*(1000/1)</f>
        <v>0</v>
      </c>
      <c r="H5" s="23"/>
      <c r="I5" s="114"/>
      <c r="J5" s="98"/>
      <c r="K5" s="99" t="s">
        <v>35</v>
      </c>
      <c r="L5" s="123">
        <v>1</v>
      </c>
      <c r="N5" s="95" t="s">
        <v>44</v>
      </c>
      <c r="O5" s="92"/>
      <c r="P5" s="92"/>
      <c r="Q5" s="92"/>
      <c r="R5" s="92"/>
      <c r="S5" s="97">
        <f>L7+L8</f>
        <v>124</v>
      </c>
      <c r="T5" s="92"/>
      <c r="U5" s="106"/>
      <c r="V5" s="105"/>
      <c r="W5" s="51"/>
    </row>
    <row r="6" spans="1:23" ht="16.5" thickBot="1" x14ac:dyDescent="0.3">
      <c r="B6" s="4"/>
      <c r="C6" s="5">
        <f t="shared" si="0"/>
        <v>0</v>
      </c>
      <c r="D6" s="120"/>
      <c r="E6" s="102">
        <f>G2</f>
        <v>0.25</v>
      </c>
      <c r="F6" s="22">
        <f>1/D2</f>
        <v>8.0645161290322578E-2</v>
      </c>
      <c r="G6" s="23">
        <f t="shared" ref="G6:G23" si="1">(D6/E6)*(F6)*(1000/1)</f>
        <v>0</v>
      </c>
      <c r="H6" s="23"/>
      <c r="I6" s="114"/>
      <c r="J6" s="53"/>
      <c r="K6" s="101" t="s">
        <v>40</v>
      </c>
      <c r="L6" s="122">
        <v>5</v>
      </c>
      <c r="N6" s="93" t="s">
        <v>47</v>
      </c>
      <c r="O6" s="92"/>
      <c r="P6" s="92"/>
      <c r="Q6" s="92"/>
      <c r="R6" s="92"/>
      <c r="S6" s="96">
        <f>S5/L7</f>
        <v>12.4</v>
      </c>
      <c r="T6" s="92"/>
      <c r="U6" s="107"/>
      <c r="V6" s="105"/>
      <c r="W6" s="51"/>
    </row>
    <row r="7" spans="1:23" ht="16.5" thickBot="1" x14ac:dyDescent="0.3">
      <c r="B7" s="4"/>
      <c r="C7" s="5">
        <f t="shared" si="0"/>
        <v>0</v>
      </c>
      <c r="D7" s="120"/>
      <c r="E7" s="102">
        <f>G2</f>
        <v>0.25</v>
      </c>
      <c r="F7" s="22">
        <f>1/D2</f>
        <v>8.0645161290322578E-2</v>
      </c>
      <c r="G7" s="23">
        <f t="shared" si="1"/>
        <v>0</v>
      </c>
      <c r="H7" s="23"/>
      <c r="I7" s="114"/>
      <c r="J7" s="53"/>
      <c r="K7" s="101" t="s">
        <v>43</v>
      </c>
      <c r="L7" s="122">
        <v>10</v>
      </c>
      <c r="N7" s="95" t="s">
        <v>46</v>
      </c>
      <c r="O7" s="92"/>
      <c r="P7" s="92"/>
      <c r="Q7" s="92"/>
      <c r="R7" s="92"/>
      <c r="S7" s="92"/>
      <c r="T7" s="92"/>
      <c r="U7" s="105"/>
      <c r="V7" s="105"/>
      <c r="W7" s="51"/>
    </row>
    <row r="8" spans="1:23" ht="16.5" thickBot="1" x14ac:dyDescent="0.3">
      <c r="B8" s="4"/>
      <c r="C8" s="5">
        <f t="shared" si="0"/>
        <v>0</v>
      </c>
      <c r="D8" s="120"/>
      <c r="E8" s="102">
        <f>G2</f>
        <v>0.25</v>
      </c>
      <c r="F8" s="22">
        <f>1/D2</f>
        <v>8.0645161290322578E-2</v>
      </c>
      <c r="G8" s="23">
        <f t="shared" si="1"/>
        <v>0</v>
      </c>
      <c r="H8" s="23"/>
      <c r="I8" s="116"/>
      <c r="J8" s="117"/>
      <c r="K8" s="118" t="s">
        <v>45</v>
      </c>
      <c r="L8" s="122">
        <v>114</v>
      </c>
      <c r="N8" s="95" t="s">
        <v>41</v>
      </c>
      <c r="O8" s="92"/>
      <c r="P8" s="92"/>
      <c r="Q8" s="92"/>
      <c r="R8" s="92"/>
      <c r="S8" s="92"/>
      <c r="T8" s="92"/>
      <c r="U8" s="105"/>
      <c r="V8" s="105"/>
      <c r="W8" s="51"/>
    </row>
    <row r="9" spans="1:23" x14ac:dyDescent="0.25">
      <c r="B9" s="4"/>
      <c r="C9" s="5">
        <f t="shared" si="0"/>
        <v>0</v>
      </c>
      <c r="D9" s="120"/>
      <c r="E9" s="102">
        <f>G2</f>
        <v>0.25</v>
      </c>
      <c r="F9" s="22">
        <f>1/D2</f>
        <v>8.0645161290322578E-2</v>
      </c>
      <c r="G9" s="23">
        <f t="shared" si="1"/>
        <v>0</v>
      </c>
      <c r="H9" s="23"/>
      <c r="N9" s="111"/>
      <c r="O9" s="105"/>
      <c r="P9" s="105"/>
      <c r="Q9" s="105"/>
      <c r="R9" s="105"/>
      <c r="S9" s="105"/>
      <c r="T9" s="105"/>
      <c r="U9" s="105"/>
      <c r="V9" s="105"/>
      <c r="W9" s="51"/>
    </row>
    <row r="10" spans="1:23" x14ac:dyDescent="0.25">
      <c r="B10" s="4"/>
      <c r="C10" s="5">
        <f t="shared" si="0"/>
        <v>0</v>
      </c>
      <c r="D10" s="120"/>
      <c r="E10" s="102">
        <f>G2</f>
        <v>0.25</v>
      </c>
      <c r="F10" s="22">
        <f>1/D2</f>
        <v>8.0645161290322578E-2</v>
      </c>
      <c r="G10" s="23">
        <f t="shared" si="1"/>
        <v>0</v>
      </c>
      <c r="H10" s="23"/>
      <c r="N10" s="105"/>
      <c r="O10" s="105"/>
      <c r="P10" s="105"/>
      <c r="Q10" s="105"/>
      <c r="R10" s="105"/>
      <c r="S10" s="105"/>
      <c r="T10" s="105"/>
      <c r="U10" s="105"/>
      <c r="V10" s="105"/>
      <c r="W10" s="51"/>
    </row>
    <row r="11" spans="1:23" x14ac:dyDescent="0.25">
      <c r="B11" s="4"/>
      <c r="C11" s="5">
        <f t="shared" si="0"/>
        <v>0</v>
      </c>
      <c r="D11" s="120"/>
      <c r="E11" s="102">
        <f>G2</f>
        <v>0.25</v>
      </c>
      <c r="F11" s="22">
        <f>1/D2</f>
        <v>8.0645161290322578E-2</v>
      </c>
      <c r="G11" s="23">
        <f t="shared" si="1"/>
        <v>0</v>
      </c>
      <c r="H11" s="23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5">
      <c r="B12" s="4"/>
      <c r="C12" s="5">
        <f t="shared" ref="C12:C22" si="2">TRUNC(G12)</f>
        <v>0</v>
      </c>
      <c r="D12" s="120"/>
      <c r="E12" s="102">
        <f>G2</f>
        <v>0.25</v>
      </c>
      <c r="F12" s="22">
        <f>1/D2</f>
        <v>8.0645161290322578E-2</v>
      </c>
      <c r="G12" s="23">
        <f t="shared" si="1"/>
        <v>0</v>
      </c>
      <c r="H12" s="23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5">
      <c r="B13" s="4"/>
      <c r="C13" s="5">
        <f t="shared" si="2"/>
        <v>0</v>
      </c>
      <c r="D13" s="120"/>
      <c r="E13" s="102">
        <f>G2</f>
        <v>0.25</v>
      </c>
      <c r="F13" s="22">
        <f>1/D2</f>
        <v>8.0645161290322578E-2</v>
      </c>
      <c r="G13" s="23">
        <f t="shared" si="1"/>
        <v>0</v>
      </c>
      <c r="H13" s="23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x14ac:dyDescent="0.25">
      <c r="B14" s="4"/>
      <c r="C14" s="5">
        <f t="shared" si="2"/>
        <v>0</v>
      </c>
      <c r="D14" s="120"/>
      <c r="E14" s="102">
        <f>G2</f>
        <v>0.25</v>
      </c>
      <c r="F14" s="22">
        <f>1/D2</f>
        <v>8.0645161290322578E-2</v>
      </c>
      <c r="G14" s="23">
        <f t="shared" si="1"/>
        <v>0</v>
      </c>
      <c r="H14" s="23"/>
    </row>
    <row r="15" spans="1:23" x14ac:dyDescent="0.25">
      <c r="B15" s="4"/>
      <c r="C15" s="5">
        <f t="shared" si="2"/>
        <v>0</v>
      </c>
      <c r="D15" s="120"/>
      <c r="E15" s="102">
        <f>G2</f>
        <v>0.25</v>
      </c>
      <c r="F15" s="22">
        <f>1/D2</f>
        <v>8.0645161290322578E-2</v>
      </c>
      <c r="G15" s="23">
        <f t="shared" si="1"/>
        <v>0</v>
      </c>
      <c r="H15" s="23"/>
    </row>
    <row r="16" spans="1:23" x14ac:dyDescent="0.25">
      <c r="B16" s="4"/>
      <c r="C16" s="5">
        <f t="shared" si="2"/>
        <v>0</v>
      </c>
      <c r="D16" s="120"/>
      <c r="E16" s="102">
        <f>G2</f>
        <v>0.25</v>
      </c>
      <c r="F16" s="22">
        <f>1/D2</f>
        <v>8.0645161290322578E-2</v>
      </c>
      <c r="G16" s="23">
        <f t="shared" si="1"/>
        <v>0</v>
      </c>
      <c r="H16" s="23"/>
    </row>
    <row r="17" spans="1:8" x14ac:dyDescent="0.25">
      <c r="B17" s="4"/>
      <c r="C17" s="5">
        <f t="shared" si="2"/>
        <v>0</v>
      </c>
      <c r="D17" s="120"/>
      <c r="E17" s="102">
        <f>G2</f>
        <v>0.25</v>
      </c>
      <c r="F17" s="22">
        <f>1/D2</f>
        <v>8.0645161290322578E-2</v>
      </c>
      <c r="G17" s="23">
        <f t="shared" si="1"/>
        <v>0</v>
      </c>
      <c r="H17" s="23"/>
    </row>
    <row r="18" spans="1:8" x14ac:dyDescent="0.25">
      <c r="B18" s="4"/>
      <c r="C18" s="5">
        <f t="shared" si="2"/>
        <v>0</v>
      </c>
      <c r="D18" s="120"/>
      <c r="E18" s="102">
        <f>G2</f>
        <v>0.25</v>
      </c>
      <c r="F18" s="22">
        <f>1/D2</f>
        <v>8.0645161290322578E-2</v>
      </c>
      <c r="G18" s="23">
        <f t="shared" si="1"/>
        <v>0</v>
      </c>
      <c r="H18" s="23"/>
    </row>
    <row r="19" spans="1:8" x14ac:dyDescent="0.25">
      <c r="B19" s="4"/>
      <c r="C19" s="5">
        <f t="shared" si="2"/>
        <v>0</v>
      </c>
      <c r="D19" s="120"/>
      <c r="E19" s="102">
        <f>G2</f>
        <v>0.25</v>
      </c>
      <c r="F19" s="22">
        <f>1/D2</f>
        <v>8.0645161290322578E-2</v>
      </c>
      <c r="G19" s="23">
        <f t="shared" si="1"/>
        <v>0</v>
      </c>
      <c r="H19" s="23"/>
    </row>
    <row r="20" spans="1:8" s="51" customFormat="1" x14ac:dyDescent="0.25">
      <c r="B20" s="4"/>
      <c r="C20" s="5">
        <f t="shared" si="2"/>
        <v>0</v>
      </c>
      <c r="D20" s="120"/>
      <c r="E20" s="102">
        <f>G2</f>
        <v>0.25</v>
      </c>
      <c r="F20" s="22">
        <f>1/D2</f>
        <v>8.0645161290322578E-2</v>
      </c>
      <c r="G20" s="23">
        <f t="shared" si="1"/>
        <v>0</v>
      </c>
      <c r="H20" s="23"/>
    </row>
    <row r="21" spans="1:8" x14ac:dyDescent="0.25">
      <c r="B21" s="4"/>
      <c r="C21" s="5">
        <f t="shared" si="2"/>
        <v>0</v>
      </c>
      <c r="D21" s="120"/>
      <c r="E21" s="102">
        <f>G2</f>
        <v>0.25</v>
      </c>
      <c r="F21" s="22">
        <f>1/D2</f>
        <v>8.0645161290322578E-2</v>
      </c>
      <c r="G21" s="23">
        <f t="shared" si="1"/>
        <v>0</v>
      </c>
      <c r="H21" s="23"/>
    </row>
    <row r="22" spans="1:8" x14ac:dyDescent="0.25">
      <c r="B22" s="4"/>
      <c r="C22" s="5">
        <f t="shared" si="2"/>
        <v>0</v>
      </c>
      <c r="D22" s="120"/>
      <c r="E22" s="102">
        <f>G2</f>
        <v>0.25</v>
      </c>
      <c r="F22" s="22">
        <f>1/D2</f>
        <v>8.0645161290322578E-2</v>
      </c>
      <c r="G22" s="23">
        <f t="shared" si="1"/>
        <v>0</v>
      </c>
      <c r="H22" s="23"/>
    </row>
    <row r="23" spans="1:8" x14ac:dyDescent="0.25">
      <c r="A23" s="46" t="s">
        <v>30</v>
      </c>
      <c r="B23" s="38" t="str">
        <f>A2</f>
        <v>STATION 5</v>
      </c>
      <c r="C23" s="29">
        <f>TRUNC(G23)</f>
        <v>0</v>
      </c>
      <c r="D23" s="121">
        <f>SUM(D4:D21)</f>
        <v>0</v>
      </c>
      <c r="E23" s="102">
        <f>G2</f>
        <v>0.25</v>
      </c>
      <c r="F23" s="22">
        <f>1/D2</f>
        <v>8.0645161290322578E-2</v>
      </c>
      <c r="G23" s="21">
        <f t="shared" si="1"/>
        <v>0</v>
      </c>
      <c r="H23" s="21"/>
    </row>
    <row r="24" spans="1:8" ht="23.25" customHeight="1" x14ac:dyDescent="0.25">
      <c r="F24" s="8"/>
    </row>
    <row r="25" spans="1:8" x14ac:dyDescent="0.25">
      <c r="F25" s="8"/>
    </row>
    <row r="26" spans="1:8" x14ac:dyDescent="0.25">
      <c r="F26" s="8"/>
    </row>
    <row r="27" spans="1:8" x14ac:dyDescent="0.25">
      <c r="F27" s="8"/>
    </row>
    <row r="28" spans="1:8" x14ac:dyDescent="0.25">
      <c r="F28" s="8"/>
    </row>
    <row r="29" spans="1:8" x14ac:dyDescent="0.25">
      <c r="F29" s="8"/>
    </row>
    <row r="30" spans="1:8" x14ac:dyDescent="0.25">
      <c r="F30" s="8"/>
    </row>
    <row r="31" spans="1:8" x14ac:dyDescent="0.25">
      <c r="F31" s="8"/>
    </row>
    <row r="32" spans="1:8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</sheetData>
  <sortState ref="B4:D11">
    <sortCondition ref="B4"/>
  </sortState>
  <mergeCells count="2">
    <mergeCell ref="A2:B2"/>
    <mergeCell ref="I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115" zoomScaleNormal="115" workbookViewId="0">
      <selection activeCell="B4" sqref="B4:B11"/>
    </sheetView>
  </sheetViews>
  <sheetFormatPr defaultRowHeight="15.75" x14ac:dyDescent="0.25"/>
  <cols>
    <col min="1" max="1" width="8.140625" style="1" customWidth="1"/>
    <col min="2" max="2" width="27.85546875" style="1" customWidth="1"/>
    <col min="3" max="3" width="12.7109375" style="1" customWidth="1"/>
    <col min="4" max="4" width="9.5703125" style="1" customWidth="1"/>
    <col min="5" max="5" width="13.140625" style="1" customWidth="1"/>
    <col min="6" max="6" width="10.85546875" style="1" customWidth="1"/>
    <col min="7" max="7" width="9.140625" style="1"/>
    <col min="8" max="8" width="2.42578125" style="51" customWidth="1"/>
    <col min="9" max="9" width="14.28515625" style="1" customWidth="1"/>
    <col min="10" max="11" width="9.140625" style="1"/>
    <col min="12" max="12" width="10.28515625" style="1" customWidth="1"/>
    <col min="13" max="13" width="9.140625" style="1" customWidth="1"/>
    <col min="14" max="16384" width="9.140625" style="1"/>
  </cols>
  <sheetData>
    <row r="1" spans="1:23" ht="18.75" customHeight="1" thickBot="1" x14ac:dyDescent="0.3">
      <c r="A1" s="24" t="s">
        <v>2</v>
      </c>
    </row>
    <row r="2" spans="1:23" ht="24" customHeight="1" thickBot="1" x14ac:dyDescent="0.3">
      <c r="A2" s="139" t="s">
        <v>19</v>
      </c>
      <c r="B2" s="139"/>
      <c r="C2" s="68" t="s">
        <v>1</v>
      </c>
      <c r="D2" s="69">
        <f>S6</f>
        <v>11.2</v>
      </c>
      <c r="E2" s="70"/>
      <c r="F2" s="68" t="s">
        <v>39</v>
      </c>
      <c r="G2" s="69">
        <f>S4</f>
        <v>0.15000000000000002</v>
      </c>
      <c r="H2" s="113"/>
      <c r="I2" s="132" t="s">
        <v>49</v>
      </c>
      <c r="J2" s="133"/>
      <c r="K2" s="133"/>
      <c r="L2" s="134"/>
      <c r="N2" s="91" t="s">
        <v>5</v>
      </c>
      <c r="O2" s="92"/>
      <c r="P2" s="92"/>
      <c r="Q2" s="92"/>
      <c r="R2" s="92"/>
      <c r="S2" s="92"/>
      <c r="T2" s="92"/>
      <c r="U2" s="106"/>
      <c r="V2" s="105"/>
      <c r="W2" s="51"/>
    </row>
    <row r="3" spans="1:23" ht="32.25" thickBot="1" x14ac:dyDescent="0.3">
      <c r="A3" s="3"/>
      <c r="B3" s="2" t="s">
        <v>3</v>
      </c>
      <c r="C3" s="50" t="s">
        <v>31</v>
      </c>
      <c r="D3" s="119" t="s">
        <v>48</v>
      </c>
      <c r="E3" s="19" t="s">
        <v>32</v>
      </c>
      <c r="F3" s="19" t="s">
        <v>4</v>
      </c>
      <c r="G3" s="20" t="s">
        <v>12</v>
      </c>
      <c r="H3" s="20"/>
      <c r="I3" s="114"/>
      <c r="J3" s="98"/>
      <c r="K3" s="99" t="s">
        <v>33</v>
      </c>
      <c r="L3" s="123">
        <v>50</v>
      </c>
      <c r="N3" s="93" t="s">
        <v>42</v>
      </c>
      <c r="O3" s="108"/>
      <c r="P3" s="108"/>
      <c r="Q3" s="108"/>
      <c r="R3" s="108"/>
      <c r="S3" s="92">
        <f>(L3*L4)*(L5)*(1/1000)</f>
        <v>0.05</v>
      </c>
      <c r="T3" s="108"/>
      <c r="U3" s="106"/>
      <c r="V3" s="105"/>
      <c r="W3" s="51"/>
    </row>
    <row r="4" spans="1:23" s="3" customFormat="1" ht="16.5" thickBot="1" x14ac:dyDescent="0.3">
      <c r="A4" s="1"/>
      <c r="B4" s="4"/>
      <c r="C4" s="5">
        <f t="shared" ref="C4:C12" si="0">TRUNC(G4)</f>
        <v>0</v>
      </c>
      <c r="D4" s="120"/>
      <c r="E4" s="102">
        <f>G2</f>
        <v>0.15000000000000002</v>
      </c>
      <c r="F4" s="22">
        <f>1/D2</f>
        <v>8.9285714285714288E-2</v>
      </c>
      <c r="G4" s="23">
        <f>(D4/E4)*(F4)*(1000/1)</f>
        <v>0</v>
      </c>
      <c r="H4" s="23"/>
      <c r="I4" s="115"/>
      <c r="J4" s="100"/>
      <c r="K4" s="101" t="s">
        <v>34</v>
      </c>
      <c r="L4" s="122">
        <v>1</v>
      </c>
      <c r="N4" s="93" t="s">
        <v>36</v>
      </c>
      <c r="O4" s="94"/>
      <c r="P4" s="94"/>
      <c r="Q4" s="94"/>
      <c r="R4" s="94"/>
      <c r="S4" s="109">
        <f>S3*L6</f>
        <v>0.15000000000000002</v>
      </c>
      <c r="T4" s="94"/>
      <c r="U4" s="106"/>
      <c r="V4" s="105"/>
    </row>
    <row r="5" spans="1:23" ht="16.5" thickBot="1" x14ac:dyDescent="0.3">
      <c r="B5" s="4"/>
      <c r="C5" s="5">
        <f t="shared" si="0"/>
        <v>0</v>
      </c>
      <c r="D5" s="120"/>
      <c r="E5" s="102">
        <f>G2</f>
        <v>0.15000000000000002</v>
      </c>
      <c r="F5" s="22">
        <f>1/D2</f>
        <v>8.9285714285714288E-2</v>
      </c>
      <c r="G5" s="23">
        <f>(D5/E5)*(F5)*(1000/1)</f>
        <v>0</v>
      </c>
      <c r="H5" s="23"/>
      <c r="I5" s="114"/>
      <c r="J5" s="98"/>
      <c r="K5" s="99" t="s">
        <v>35</v>
      </c>
      <c r="L5" s="123">
        <v>1</v>
      </c>
      <c r="N5" s="95" t="s">
        <v>44</v>
      </c>
      <c r="O5" s="92"/>
      <c r="P5" s="92"/>
      <c r="Q5" s="92"/>
      <c r="R5" s="92"/>
      <c r="S5" s="97">
        <f>L7+L8</f>
        <v>112</v>
      </c>
      <c r="T5" s="92"/>
      <c r="U5" s="106"/>
      <c r="V5" s="105"/>
      <c r="W5" s="51"/>
    </row>
    <row r="6" spans="1:23" ht="16.5" thickBot="1" x14ac:dyDescent="0.3">
      <c r="B6" s="4"/>
      <c r="C6" s="5">
        <f t="shared" si="0"/>
        <v>0</v>
      </c>
      <c r="D6" s="120"/>
      <c r="E6" s="102">
        <f>G2</f>
        <v>0.15000000000000002</v>
      </c>
      <c r="F6" s="22">
        <f>1/D2</f>
        <v>8.9285714285714288E-2</v>
      </c>
      <c r="G6" s="23">
        <f t="shared" ref="G6:G23" si="1">(D6/E6)*(F6)*(1000/1)</f>
        <v>0</v>
      </c>
      <c r="H6" s="23"/>
      <c r="I6" s="114"/>
      <c r="J6" s="53"/>
      <c r="K6" s="101" t="s">
        <v>40</v>
      </c>
      <c r="L6" s="122">
        <v>3</v>
      </c>
      <c r="N6" s="93" t="s">
        <v>47</v>
      </c>
      <c r="O6" s="92"/>
      <c r="P6" s="92"/>
      <c r="Q6" s="92"/>
      <c r="R6" s="92"/>
      <c r="S6" s="96">
        <f>S5/L7</f>
        <v>11.2</v>
      </c>
      <c r="T6" s="92"/>
      <c r="U6" s="107"/>
      <c r="V6" s="105"/>
      <c r="W6" s="51"/>
    </row>
    <row r="7" spans="1:23" ht="16.5" thickBot="1" x14ac:dyDescent="0.3">
      <c r="B7" s="4"/>
      <c r="C7" s="5">
        <f t="shared" si="0"/>
        <v>0</v>
      </c>
      <c r="D7" s="120"/>
      <c r="E7" s="102">
        <f>G2</f>
        <v>0.15000000000000002</v>
      </c>
      <c r="F7" s="22">
        <f>1/D2</f>
        <v>8.9285714285714288E-2</v>
      </c>
      <c r="G7" s="23">
        <f t="shared" si="1"/>
        <v>0</v>
      </c>
      <c r="H7" s="23"/>
      <c r="I7" s="114"/>
      <c r="J7" s="53"/>
      <c r="K7" s="101" t="s">
        <v>43</v>
      </c>
      <c r="L7" s="122">
        <v>10</v>
      </c>
      <c r="N7" s="95" t="s">
        <v>46</v>
      </c>
      <c r="O7" s="92"/>
      <c r="P7" s="92"/>
      <c r="Q7" s="92"/>
      <c r="R7" s="92"/>
      <c r="S7" s="92"/>
      <c r="T7" s="92"/>
      <c r="U7" s="105"/>
      <c r="V7" s="105"/>
      <c r="W7" s="51"/>
    </row>
    <row r="8" spans="1:23" ht="16.5" thickBot="1" x14ac:dyDescent="0.3">
      <c r="B8" s="4"/>
      <c r="C8" s="5">
        <f t="shared" si="0"/>
        <v>0</v>
      </c>
      <c r="D8" s="120"/>
      <c r="E8" s="102">
        <f>G2</f>
        <v>0.15000000000000002</v>
      </c>
      <c r="F8" s="22">
        <f>1/D2</f>
        <v>8.9285714285714288E-2</v>
      </c>
      <c r="G8" s="23">
        <f t="shared" si="1"/>
        <v>0</v>
      </c>
      <c r="H8" s="23"/>
      <c r="I8" s="116"/>
      <c r="J8" s="117"/>
      <c r="K8" s="118" t="s">
        <v>45</v>
      </c>
      <c r="L8" s="122">
        <v>102</v>
      </c>
      <c r="N8" s="95" t="s">
        <v>41</v>
      </c>
      <c r="O8" s="92"/>
      <c r="P8" s="92"/>
      <c r="Q8" s="92"/>
      <c r="R8" s="92"/>
      <c r="S8" s="92"/>
      <c r="T8" s="92"/>
      <c r="U8" s="105"/>
      <c r="V8" s="105"/>
      <c r="W8" s="51"/>
    </row>
    <row r="9" spans="1:23" x14ac:dyDescent="0.25">
      <c r="B9" s="4"/>
      <c r="C9" s="5">
        <f t="shared" si="0"/>
        <v>0</v>
      </c>
      <c r="D9" s="120"/>
      <c r="E9" s="102">
        <f>G2</f>
        <v>0.15000000000000002</v>
      </c>
      <c r="F9" s="22">
        <f>1/D2</f>
        <v>8.9285714285714288E-2</v>
      </c>
      <c r="G9" s="23">
        <f t="shared" si="1"/>
        <v>0</v>
      </c>
      <c r="H9" s="23"/>
      <c r="N9" s="111"/>
      <c r="O9" s="105"/>
      <c r="P9" s="105"/>
      <c r="Q9" s="105"/>
      <c r="R9" s="105"/>
      <c r="S9" s="105"/>
      <c r="T9" s="105"/>
      <c r="U9" s="105"/>
      <c r="V9" s="105"/>
      <c r="W9" s="51"/>
    </row>
    <row r="10" spans="1:23" x14ac:dyDescent="0.25">
      <c r="B10" s="4"/>
      <c r="C10" s="5">
        <f t="shared" si="0"/>
        <v>0</v>
      </c>
      <c r="D10" s="120"/>
      <c r="E10" s="102">
        <f>G2</f>
        <v>0.15000000000000002</v>
      </c>
      <c r="F10" s="22">
        <f>1/D2</f>
        <v>8.9285714285714288E-2</v>
      </c>
      <c r="G10" s="23">
        <f t="shared" si="1"/>
        <v>0</v>
      </c>
      <c r="H10" s="23"/>
      <c r="N10" s="105"/>
      <c r="O10" s="105"/>
      <c r="P10" s="105"/>
      <c r="Q10" s="105"/>
      <c r="R10" s="105"/>
      <c r="S10" s="105"/>
      <c r="T10" s="105"/>
      <c r="U10" s="105"/>
      <c r="V10" s="105"/>
      <c r="W10" s="51"/>
    </row>
    <row r="11" spans="1:23" x14ac:dyDescent="0.25">
      <c r="B11" s="4"/>
      <c r="C11" s="5">
        <f t="shared" si="0"/>
        <v>0</v>
      </c>
      <c r="D11" s="120"/>
      <c r="E11" s="102">
        <f>G2</f>
        <v>0.15000000000000002</v>
      </c>
      <c r="F11" s="22">
        <f>1/D2</f>
        <v>8.9285714285714288E-2</v>
      </c>
      <c r="G11" s="23">
        <f t="shared" si="1"/>
        <v>0</v>
      </c>
      <c r="H11" s="23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5">
      <c r="B12" s="4"/>
      <c r="C12" s="5">
        <f t="shared" si="0"/>
        <v>0</v>
      </c>
      <c r="D12" s="120"/>
      <c r="E12" s="102">
        <f>G2</f>
        <v>0.15000000000000002</v>
      </c>
      <c r="F12" s="22">
        <f>1/D2</f>
        <v>8.9285714285714288E-2</v>
      </c>
      <c r="G12" s="23">
        <f t="shared" si="1"/>
        <v>0</v>
      </c>
      <c r="H12" s="23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5">
      <c r="B13" s="4"/>
      <c r="C13" s="5">
        <f t="shared" ref="C13:C22" si="2">TRUNC(G13)</f>
        <v>0</v>
      </c>
      <c r="D13" s="120"/>
      <c r="E13" s="102">
        <f>G2</f>
        <v>0.15000000000000002</v>
      </c>
      <c r="F13" s="22">
        <f>1/D2</f>
        <v>8.9285714285714288E-2</v>
      </c>
      <c r="G13" s="23">
        <f t="shared" si="1"/>
        <v>0</v>
      </c>
      <c r="H13" s="23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x14ac:dyDescent="0.25">
      <c r="B14" s="4"/>
      <c r="C14" s="5">
        <f t="shared" si="2"/>
        <v>0</v>
      </c>
      <c r="D14" s="120"/>
      <c r="E14" s="102">
        <f>G2</f>
        <v>0.15000000000000002</v>
      </c>
      <c r="F14" s="22">
        <f>1/D2</f>
        <v>8.9285714285714288E-2</v>
      </c>
      <c r="G14" s="23">
        <f t="shared" si="1"/>
        <v>0</v>
      </c>
      <c r="H14" s="23"/>
    </row>
    <row r="15" spans="1:23" x14ac:dyDescent="0.25">
      <c r="B15" s="4"/>
      <c r="C15" s="5">
        <f t="shared" si="2"/>
        <v>0</v>
      </c>
      <c r="D15" s="120"/>
      <c r="E15" s="102">
        <f>G2</f>
        <v>0.15000000000000002</v>
      </c>
      <c r="F15" s="22">
        <f>1/D2</f>
        <v>8.9285714285714288E-2</v>
      </c>
      <c r="G15" s="23">
        <f t="shared" si="1"/>
        <v>0</v>
      </c>
      <c r="H15" s="23"/>
    </row>
    <row r="16" spans="1:23" x14ac:dyDescent="0.25">
      <c r="B16" s="4"/>
      <c r="C16" s="5">
        <f t="shared" si="2"/>
        <v>0</v>
      </c>
      <c r="D16" s="120"/>
      <c r="E16" s="102">
        <f>G2</f>
        <v>0.15000000000000002</v>
      </c>
      <c r="F16" s="22">
        <f>1/D2</f>
        <v>8.9285714285714288E-2</v>
      </c>
      <c r="G16" s="23">
        <f t="shared" si="1"/>
        <v>0</v>
      </c>
      <c r="H16" s="23"/>
    </row>
    <row r="17" spans="1:8" x14ac:dyDescent="0.25">
      <c r="B17" s="4"/>
      <c r="C17" s="5">
        <f t="shared" si="2"/>
        <v>0</v>
      </c>
      <c r="D17" s="120"/>
      <c r="E17" s="102">
        <f>G2</f>
        <v>0.15000000000000002</v>
      </c>
      <c r="F17" s="22">
        <f>1/D2</f>
        <v>8.9285714285714288E-2</v>
      </c>
      <c r="G17" s="23">
        <f t="shared" si="1"/>
        <v>0</v>
      </c>
      <c r="H17" s="23"/>
    </row>
    <row r="18" spans="1:8" x14ac:dyDescent="0.25">
      <c r="B18" s="4"/>
      <c r="C18" s="5">
        <f t="shared" si="2"/>
        <v>0</v>
      </c>
      <c r="D18" s="120"/>
      <c r="E18" s="102">
        <f>G2</f>
        <v>0.15000000000000002</v>
      </c>
      <c r="F18" s="22">
        <f>1/D2</f>
        <v>8.9285714285714288E-2</v>
      </c>
      <c r="G18" s="23">
        <f t="shared" si="1"/>
        <v>0</v>
      </c>
      <c r="H18" s="23"/>
    </row>
    <row r="19" spans="1:8" x14ac:dyDescent="0.25">
      <c r="B19" s="4"/>
      <c r="C19" s="5">
        <f t="shared" si="2"/>
        <v>0</v>
      </c>
      <c r="D19" s="120"/>
      <c r="E19" s="102">
        <f>G2</f>
        <v>0.15000000000000002</v>
      </c>
      <c r="F19" s="22">
        <f>1/D2</f>
        <v>8.9285714285714288E-2</v>
      </c>
      <c r="G19" s="23">
        <f t="shared" si="1"/>
        <v>0</v>
      </c>
      <c r="H19" s="23"/>
    </row>
    <row r="20" spans="1:8" s="51" customFormat="1" x14ac:dyDescent="0.25">
      <c r="B20" s="4"/>
      <c r="C20" s="5">
        <f t="shared" si="2"/>
        <v>0</v>
      </c>
      <c r="D20" s="120"/>
      <c r="E20" s="102">
        <f>G2</f>
        <v>0.15000000000000002</v>
      </c>
      <c r="F20" s="22">
        <f>1/D2</f>
        <v>8.9285714285714288E-2</v>
      </c>
      <c r="G20" s="23">
        <f t="shared" si="1"/>
        <v>0</v>
      </c>
      <c r="H20" s="23"/>
    </row>
    <row r="21" spans="1:8" x14ac:dyDescent="0.25">
      <c r="B21" s="4"/>
      <c r="C21" s="5">
        <f t="shared" si="2"/>
        <v>0</v>
      </c>
      <c r="D21" s="120"/>
      <c r="E21" s="102">
        <f>G2</f>
        <v>0.15000000000000002</v>
      </c>
      <c r="F21" s="22">
        <f>1/D2</f>
        <v>8.9285714285714288E-2</v>
      </c>
      <c r="G21" s="23">
        <f t="shared" si="1"/>
        <v>0</v>
      </c>
      <c r="H21" s="23"/>
    </row>
    <row r="22" spans="1:8" x14ac:dyDescent="0.25">
      <c r="B22" s="4"/>
      <c r="C22" s="5">
        <f t="shared" si="2"/>
        <v>0</v>
      </c>
      <c r="D22" s="120"/>
      <c r="E22" s="102">
        <f>G2</f>
        <v>0.15000000000000002</v>
      </c>
      <c r="F22" s="22">
        <f>1/D2</f>
        <v>8.9285714285714288E-2</v>
      </c>
      <c r="G22" s="23">
        <f t="shared" si="1"/>
        <v>0</v>
      </c>
      <c r="H22" s="23"/>
    </row>
    <row r="23" spans="1:8" x14ac:dyDescent="0.25">
      <c r="A23" s="45" t="s">
        <v>30</v>
      </c>
      <c r="B23" s="37" t="str">
        <f>A2</f>
        <v>STATION 6</v>
      </c>
      <c r="C23" s="30">
        <f>TRUNC(G23)</f>
        <v>0</v>
      </c>
      <c r="D23" s="121">
        <f>SUM(D4:D21)</f>
        <v>0</v>
      </c>
      <c r="E23" s="102">
        <f>G2</f>
        <v>0.15000000000000002</v>
      </c>
      <c r="F23" s="22">
        <f>1/D2</f>
        <v>8.9285714285714288E-2</v>
      </c>
      <c r="G23" s="21">
        <f t="shared" si="1"/>
        <v>0</v>
      </c>
      <c r="H23" s="21"/>
    </row>
    <row r="24" spans="1:8" ht="23.25" customHeight="1" x14ac:dyDescent="0.25">
      <c r="F24" s="8"/>
    </row>
    <row r="25" spans="1:8" x14ac:dyDescent="0.25">
      <c r="F25" s="8"/>
    </row>
    <row r="26" spans="1:8" x14ac:dyDescent="0.25">
      <c r="F26" s="8"/>
    </row>
    <row r="27" spans="1:8" x14ac:dyDescent="0.25">
      <c r="F27" s="8"/>
    </row>
    <row r="28" spans="1:8" x14ac:dyDescent="0.25">
      <c r="F28" s="8"/>
    </row>
    <row r="29" spans="1:8" x14ac:dyDescent="0.25">
      <c r="F29" s="8"/>
    </row>
    <row r="30" spans="1:8" x14ac:dyDescent="0.25">
      <c r="F30" s="8"/>
    </row>
    <row r="31" spans="1:8" x14ac:dyDescent="0.25">
      <c r="F31" s="8"/>
    </row>
    <row r="32" spans="1:8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</sheetData>
  <sortState ref="B4:D12">
    <sortCondition ref="B4"/>
  </sortState>
  <mergeCells count="2">
    <mergeCell ref="A2:B2"/>
    <mergeCell ref="I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="115" zoomScaleNormal="115" workbookViewId="0">
      <selection activeCell="B4" sqref="B4:B13"/>
    </sheetView>
  </sheetViews>
  <sheetFormatPr defaultRowHeight="15.75" x14ac:dyDescent="0.25"/>
  <cols>
    <col min="1" max="1" width="8.140625" style="1" customWidth="1"/>
    <col min="2" max="2" width="27.85546875" style="1" customWidth="1"/>
    <col min="3" max="3" width="12.7109375" style="1" customWidth="1"/>
    <col min="4" max="4" width="9.5703125" style="1" customWidth="1"/>
    <col min="5" max="5" width="13.140625" style="1" customWidth="1"/>
    <col min="6" max="7" width="10.85546875" style="1" customWidth="1"/>
    <col min="8" max="8" width="2.42578125" style="51" customWidth="1"/>
    <col min="9" max="9" width="14.28515625" style="1" customWidth="1"/>
    <col min="10" max="11" width="9.140625" style="1"/>
    <col min="12" max="12" width="10.28515625" style="1" customWidth="1"/>
    <col min="13" max="13" width="9.140625" style="1" customWidth="1"/>
    <col min="14" max="16384" width="9.140625" style="1"/>
  </cols>
  <sheetData>
    <row r="1" spans="1:23" ht="18.75" customHeight="1" thickBot="1" x14ac:dyDescent="0.3">
      <c r="A1" s="24" t="s">
        <v>2</v>
      </c>
    </row>
    <row r="2" spans="1:23" ht="24" customHeight="1" thickBot="1" x14ac:dyDescent="0.3">
      <c r="A2" s="140" t="s">
        <v>26</v>
      </c>
      <c r="B2" s="140"/>
      <c r="C2" s="65" t="s">
        <v>1</v>
      </c>
      <c r="D2" s="66">
        <f>S6</f>
        <v>12.4</v>
      </c>
      <c r="E2" s="67"/>
      <c r="F2" s="65" t="s">
        <v>39</v>
      </c>
      <c r="G2" s="66">
        <f>S4</f>
        <v>0.5</v>
      </c>
      <c r="H2" s="113"/>
      <c r="I2" s="132" t="s">
        <v>49</v>
      </c>
      <c r="J2" s="133"/>
      <c r="K2" s="133"/>
      <c r="L2" s="134"/>
      <c r="N2" s="91" t="s">
        <v>5</v>
      </c>
      <c r="O2" s="92"/>
      <c r="P2" s="92"/>
      <c r="Q2" s="92"/>
      <c r="R2" s="92"/>
      <c r="S2" s="92"/>
      <c r="T2" s="92"/>
      <c r="U2" s="106"/>
      <c r="V2" s="105"/>
      <c r="W2" s="51"/>
    </row>
    <row r="3" spans="1:23" ht="32.25" thickBot="1" x14ac:dyDescent="0.3">
      <c r="A3" s="3"/>
      <c r="B3" s="2" t="s">
        <v>3</v>
      </c>
      <c r="C3" s="50" t="s">
        <v>31</v>
      </c>
      <c r="D3" s="119" t="s">
        <v>48</v>
      </c>
      <c r="E3" s="19" t="s">
        <v>32</v>
      </c>
      <c r="F3" s="19" t="s">
        <v>4</v>
      </c>
      <c r="G3" s="20" t="s">
        <v>12</v>
      </c>
      <c r="H3" s="20"/>
      <c r="I3" s="114"/>
      <c r="J3" s="98"/>
      <c r="K3" s="99" t="s">
        <v>33</v>
      </c>
      <c r="L3" s="123">
        <v>50</v>
      </c>
      <c r="N3" s="93" t="s">
        <v>42</v>
      </c>
      <c r="O3" s="108"/>
      <c r="P3" s="108"/>
      <c r="Q3" s="108"/>
      <c r="R3" s="108"/>
      <c r="S3" s="92">
        <f>(L3*L4)*(L5)*(1/1000)</f>
        <v>0.1</v>
      </c>
      <c r="T3" s="108"/>
      <c r="U3" s="106"/>
      <c r="V3" s="105"/>
      <c r="W3" s="51"/>
    </row>
    <row r="4" spans="1:23" s="3" customFormat="1" ht="16.5" thickBot="1" x14ac:dyDescent="0.3">
      <c r="A4" s="1"/>
      <c r="B4" s="4"/>
      <c r="C4" s="5">
        <f t="shared" ref="C4:C15" si="0">TRUNC(G4)</f>
        <v>0</v>
      </c>
      <c r="D4" s="120"/>
      <c r="E4" s="102">
        <f>G2</f>
        <v>0.5</v>
      </c>
      <c r="F4" s="22">
        <f>1/D2</f>
        <v>8.0645161290322578E-2</v>
      </c>
      <c r="G4" s="110">
        <f>(D4/E4)*(F4)*(1000/1)</f>
        <v>0</v>
      </c>
      <c r="H4" s="110"/>
      <c r="I4" s="115"/>
      <c r="J4" s="100"/>
      <c r="K4" s="101" t="s">
        <v>34</v>
      </c>
      <c r="L4" s="122">
        <v>2</v>
      </c>
      <c r="N4" s="93" t="s">
        <v>36</v>
      </c>
      <c r="O4" s="94"/>
      <c r="P4" s="94"/>
      <c r="Q4" s="94"/>
      <c r="R4" s="94"/>
      <c r="S4" s="109">
        <f>S3*L6</f>
        <v>0.5</v>
      </c>
      <c r="T4" s="94"/>
      <c r="U4" s="106"/>
      <c r="V4" s="105"/>
    </row>
    <row r="5" spans="1:23" ht="16.5" thickBot="1" x14ac:dyDescent="0.3">
      <c r="B5" s="4"/>
      <c r="C5" s="5">
        <f t="shared" si="0"/>
        <v>0</v>
      </c>
      <c r="D5" s="120"/>
      <c r="E5" s="102">
        <f>G2</f>
        <v>0.5</v>
      </c>
      <c r="F5" s="22">
        <f>1/D2</f>
        <v>8.0645161290322578E-2</v>
      </c>
      <c r="G5" s="110">
        <f t="shared" ref="G5:G23" si="1">(D5/E5)*(F5)*(1000/1)</f>
        <v>0</v>
      </c>
      <c r="H5" s="110"/>
      <c r="I5" s="114"/>
      <c r="J5" s="98"/>
      <c r="K5" s="99" t="s">
        <v>35</v>
      </c>
      <c r="L5" s="123">
        <v>1</v>
      </c>
      <c r="N5" s="95" t="s">
        <v>44</v>
      </c>
      <c r="O5" s="92"/>
      <c r="P5" s="92"/>
      <c r="Q5" s="92"/>
      <c r="R5" s="92"/>
      <c r="S5" s="97">
        <f>L7+L8</f>
        <v>124</v>
      </c>
      <c r="T5" s="92"/>
      <c r="U5" s="106"/>
      <c r="V5" s="105"/>
      <c r="W5" s="51"/>
    </row>
    <row r="6" spans="1:23" ht="16.5" thickBot="1" x14ac:dyDescent="0.3">
      <c r="B6" s="4"/>
      <c r="C6" s="5">
        <f t="shared" si="0"/>
        <v>0</v>
      </c>
      <c r="D6" s="120"/>
      <c r="E6" s="102">
        <f>G2</f>
        <v>0.5</v>
      </c>
      <c r="F6" s="22">
        <f>1/D2</f>
        <v>8.0645161290322578E-2</v>
      </c>
      <c r="G6" s="110">
        <f t="shared" si="1"/>
        <v>0</v>
      </c>
      <c r="H6" s="110"/>
      <c r="I6" s="114"/>
      <c r="J6" s="53"/>
      <c r="K6" s="101" t="s">
        <v>40</v>
      </c>
      <c r="L6" s="122">
        <v>5</v>
      </c>
      <c r="N6" s="93" t="s">
        <v>47</v>
      </c>
      <c r="O6" s="92"/>
      <c r="P6" s="92"/>
      <c r="Q6" s="92"/>
      <c r="R6" s="92"/>
      <c r="S6" s="96">
        <f>S5/L7</f>
        <v>12.4</v>
      </c>
      <c r="T6" s="92"/>
      <c r="U6" s="107"/>
      <c r="V6" s="105"/>
      <c r="W6" s="51"/>
    </row>
    <row r="7" spans="1:23" ht="16.5" thickBot="1" x14ac:dyDescent="0.3">
      <c r="B7" s="4"/>
      <c r="C7" s="5">
        <f t="shared" si="0"/>
        <v>0</v>
      </c>
      <c r="D7" s="120"/>
      <c r="E7" s="102">
        <f>G2</f>
        <v>0.5</v>
      </c>
      <c r="F7" s="22">
        <f>1/D2</f>
        <v>8.0645161290322578E-2</v>
      </c>
      <c r="G7" s="110">
        <f t="shared" si="1"/>
        <v>0</v>
      </c>
      <c r="H7" s="110"/>
      <c r="I7" s="114"/>
      <c r="J7" s="53"/>
      <c r="K7" s="101" t="s">
        <v>43</v>
      </c>
      <c r="L7" s="122">
        <v>10</v>
      </c>
      <c r="N7" s="95" t="s">
        <v>46</v>
      </c>
      <c r="O7" s="92"/>
      <c r="P7" s="92"/>
      <c r="Q7" s="92"/>
      <c r="R7" s="92"/>
      <c r="S7" s="92"/>
      <c r="T7" s="92"/>
      <c r="U7" s="105"/>
      <c r="V7" s="105"/>
      <c r="W7" s="51"/>
    </row>
    <row r="8" spans="1:23" ht="16.5" thickBot="1" x14ac:dyDescent="0.3">
      <c r="B8" s="4"/>
      <c r="C8" s="5">
        <f t="shared" si="0"/>
        <v>0</v>
      </c>
      <c r="D8" s="120"/>
      <c r="E8" s="102">
        <f>G2</f>
        <v>0.5</v>
      </c>
      <c r="F8" s="22">
        <f>1/D2</f>
        <v>8.0645161290322578E-2</v>
      </c>
      <c r="G8" s="110">
        <f t="shared" si="1"/>
        <v>0</v>
      </c>
      <c r="H8" s="110"/>
      <c r="I8" s="116"/>
      <c r="J8" s="117"/>
      <c r="K8" s="118" t="s">
        <v>45</v>
      </c>
      <c r="L8" s="122">
        <v>114</v>
      </c>
      <c r="N8" s="95" t="s">
        <v>41</v>
      </c>
      <c r="O8" s="92"/>
      <c r="P8" s="92"/>
      <c r="Q8" s="92"/>
      <c r="R8" s="92"/>
      <c r="S8" s="92"/>
      <c r="T8" s="92"/>
      <c r="U8" s="105"/>
      <c r="V8" s="105"/>
      <c r="W8" s="51"/>
    </row>
    <row r="9" spans="1:23" x14ac:dyDescent="0.25">
      <c r="B9" s="4"/>
      <c r="C9" s="5">
        <f t="shared" si="0"/>
        <v>0</v>
      </c>
      <c r="D9" s="120"/>
      <c r="E9" s="102">
        <f>G2</f>
        <v>0.5</v>
      </c>
      <c r="F9" s="22">
        <f>1/D2</f>
        <v>8.0645161290322578E-2</v>
      </c>
      <c r="G9" s="110">
        <f t="shared" si="1"/>
        <v>0</v>
      </c>
      <c r="H9" s="110"/>
      <c r="N9" s="111"/>
      <c r="O9" s="105"/>
      <c r="P9" s="105"/>
      <c r="Q9" s="105"/>
      <c r="R9" s="105"/>
      <c r="S9" s="105"/>
      <c r="T9" s="105"/>
      <c r="U9" s="105"/>
      <c r="V9" s="105"/>
      <c r="W9" s="51"/>
    </row>
    <row r="10" spans="1:23" x14ac:dyDescent="0.25">
      <c r="B10" s="4"/>
      <c r="C10" s="5">
        <f t="shared" si="0"/>
        <v>0</v>
      </c>
      <c r="D10" s="120"/>
      <c r="E10" s="102">
        <f>G2</f>
        <v>0.5</v>
      </c>
      <c r="F10" s="22">
        <f>1/D2</f>
        <v>8.0645161290322578E-2</v>
      </c>
      <c r="G10" s="110">
        <f t="shared" si="1"/>
        <v>0</v>
      </c>
      <c r="H10" s="110"/>
      <c r="N10" s="105"/>
      <c r="O10" s="105"/>
      <c r="P10" s="105"/>
      <c r="Q10" s="105"/>
      <c r="R10" s="105"/>
      <c r="S10" s="105"/>
      <c r="T10" s="105"/>
      <c r="U10" s="105"/>
      <c r="V10" s="105"/>
      <c r="W10" s="51"/>
    </row>
    <row r="11" spans="1:23" x14ac:dyDescent="0.25">
      <c r="B11" s="4"/>
      <c r="C11" s="5">
        <f t="shared" si="0"/>
        <v>0</v>
      </c>
      <c r="D11" s="120"/>
      <c r="E11" s="102">
        <f>G2</f>
        <v>0.5</v>
      </c>
      <c r="F11" s="22">
        <f>1/D2</f>
        <v>8.0645161290322578E-2</v>
      </c>
      <c r="G11" s="110">
        <f t="shared" si="1"/>
        <v>0</v>
      </c>
      <c r="H11" s="110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5">
      <c r="B12" s="4"/>
      <c r="C12" s="5">
        <f t="shared" si="0"/>
        <v>0</v>
      </c>
      <c r="D12" s="120"/>
      <c r="E12" s="102">
        <f>G2</f>
        <v>0.5</v>
      </c>
      <c r="F12" s="22">
        <f>1/D2</f>
        <v>8.0645161290322578E-2</v>
      </c>
      <c r="G12" s="110">
        <f t="shared" si="1"/>
        <v>0</v>
      </c>
      <c r="H12" s="110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5">
      <c r="B13" s="4"/>
      <c r="C13" s="5">
        <f t="shared" si="0"/>
        <v>0</v>
      </c>
      <c r="D13" s="120"/>
      <c r="E13" s="102">
        <f>G2</f>
        <v>0.5</v>
      </c>
      <c r="F13" s="22">
        <f>1/D2</f>
        <v>8.0645161290322578E-2</v>
      </c>
      <c r="G13" s="110">
        <f t="shared" si="1"/>
        <v>0</v>
      </c>
      <c r="H13" s="110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x14ac:dyDescent="0.25">
      <c r="B14" s="4"/>
      <c r="C14" s="5">
        <f t="shared" si="0"/>
        <v>0</v>
      </c>
      <c r="D14" s="120"/>
      <c r="E14" s="102">
        <f>G2</f>
        <v>0.5</v>
      </c>
      <c r="F14" s="22">
        <f>1/D2</f>
        <v>8.0645161290322578E-2</v>
      </c>
      <c r="G14" s="110">
        <f t="shared" si="1"/>
        <v>0</v>
      </c>
      <c r="H14" s="110"/>
    </row>
    <row r="15" spans="1:23" x14ac:dyDescent="0.25">
      <c r="B15" s="4"/>
      <c r="C15" s="5">
        <f t="shared" si="0"/>
        <v>0</v>
      </c>
      <c r="D15" s="120"/>
      <c r="E15" s="102">
        <f>G2</f>
        <v>0.5</v>
      </c>
      <c r="F15" s="22">
        <f>1/D2</f>
        <v>8.0645161290322578E-2</v>
      </c>
      <c r="G15" s="110">
        <f t="shared" si="1"/>
        <v>0</v>
      </c>
      <c r="H15" s="110"/>
    </row>
    <row r="16" spans="1:23" x14ac:dyDescent="0.25">
      <c r="B16" s="4"/>
      <c r="C16" s="5">
        <f t="shared" ref="C16:C22" si="2">TRUNC(G16)</f>
        <v>0</v>
      </c>
      <c r="D16" s="120"/>
      <c r="E16" s="102">
        <f>G2</f>
        <v>0.5</v>
      </c>
      <c r="F16" s="22">
        <f>1/D2</f>
        <v>8.0645161290322578E-2</v>
      </c>
      <c r="G16" s="110">
        <f t="shared" si="1"/>
        <v>0</v>
      </c>
      <c r="H16" s="110"/>
    </row>
    <row r="17" spans="1:8" x14ac:dyDescent="0.25">
      <c r="B17" s="4"/>
      <c r="C17" s="5">
        <f t="shared" si="2"/>
        <v>0</v>
      </c>
      <c r="D17" s="120"/>
      <c r="E17" s="102">
        <f>G2</f>
        <v>0.5</v>
      </c>
      <c r="F17" s="22">
        <f>1/D2</f>
        <v>8.0645161290322578E-2</v>
      </c>
      <c r="G17" s="110">
        <f t="shared" si="1"/>
        <v>0</v>
      </c>
      <c r="H17" s="110"/>
    </row>
    <row r="18" spans="1:8" x14ac:dyDescent="0.25">
      <c r="B18" s="4"/>
      <c r="C18" s="5">
        <f t="shared" si="2"/>
        <v>0</v>
      </c>
      <c r="D18" s="120"/>
      <c r="E18" s="102">
        <f>G2</f>
        <v>0.5</v>
      </c>
      <c r="F18" s="22">
        <f>1/D2</f>
        <v>8.0645161290322578E-2</v>
      </c>
      <c r="G18" s="110">
        <f t="shared" si="1"/>
        <v>0</v>
      </c>
      <c r="H18" s="110"/>
    </row>
    <row r="19" spans="1:8" x14ac:dyDescent="0.25">
      <c r="B19" s="4"/>
      <c r="C19" s="5">
        <f t="shared" si="2"/>
        <v>0</v>
      </c>
      <c r="D19" s="120"/>
      <c r="E19" s="102">
        <f>G2</f>
        <v>0.5</v>
      </c>
      <c r="F19" s="22">
        <f>1/D2</f>
        <v>8.0645161290322578E-2</v>
      </c>
      <c r="G19" s="110">
        <f t="shared" si="1"/>
        <v>0</v>
      </c>
      <c r="H19" s="110"/>
    </row>
    <row r="20" spans="1:8" s="51" customFormat="1" x14ac:dyDescent="0.25">
      <c r="B20" s="4"/>
      <c r="C20" s="5">
        <f t="shared" si="2"/>
        <v>0</v>
      </c>
      <c r="D20" s="120"/>
      <c r="E20" s="102">
        <f>G2</f>
        <v>0.5</v>
      </c>
      <c r="F20" s="22">
        <f>1/D2</f>
        <v>8.0645161290322578E-2</v>
      </c>
      <c r="G20" s="110">
        <f t="shared" si="1"/>
        <v>0</v>
      </c>
      <c r="H20" s="110"/>
    </row>
    <row r="21" spans="1:8" x14ac:dyDescent="0.25">
      <c r="B21" s="4"/>
      <c r="C21" s="5">
        <f t="shared" si="2"/>
        <v>0</v>
      </c>
      <c r="D21" s="120"/>
      <c r="E21" s="102">
        <f>G2</f>
        <v>0.5</v>
      </c>
      <c r="F21" s="22">
        <f>1/D2</f>
        <v>8.0645161290322578E-2</v>
      </c>
      <c r="G21" s="110">
        <f t="shared" si="1"/>
        <v>0</v>
      </c>
      <c r="H21" s="110"/>
    </row>
    <row r="22" spans="1:8" x14ac:dyDescent="0.25">
      <c r="B22" s="4"/>
      <c r="C22" s="5">
        <f t="shared" si="2"/>
        <v>0</v>
      </c>
      <c r="D22" s="120"/>
      <c r="E22" s="102">
        <f>G2</f>
        <v>0.5</v>
      </c>
      <c r="F22" s="22">
        <f>1/D2</f>
        <v>8.0645161290322578E-2</v>
      </c>
      <c r="G22" s="110">
        <f t="shared" si="1"/>
        <v>0</v>
      </c>
      <c r="H22" s="110"/>
    </row>
    <row r="23" spans="1:8" x14ac:dyDescent="0.25">
      <c r="A23" s="44" t="s">
        <v>30</v>
      </c>
      <c r="B23" s="36" t="str">
        <f>A2</f>
        <v>STATION 7</v>
      </c>
      <c r="C23" s="31">
        <f>TRUNC(G23)</f>
        <v>0</v>
      </c>
      <c r="D23" s="121">
        <f>SUM(D4:D21)</f>
        <v>0</v>
      </c>
      <c r="E23" s="102">
        <f>G2</f>
        <v>0.5</v>
      </c>
      <c r="F23" s="22">
        <f>1/D2</f>
        <v>8.0645161290322578E-2</v>
      </c>
      <c r="G23" s="110">
        <f t="shared" si="1"/>
        <v>0</v>
      </c>
      <c r="H23" s="110"/>
    </row>
    <row r="24" spans="1:8" ht="23.25" customHeight="1" x14ac:dyDescent="0.25">
      <c r="F24" s="8"/>
    </row>
    <row r="25" spans="1:8" x14ac:dyDescent="0.25">
      <c r="F25" s="8"/>
    </row>
    <row r="26" spans="1:8" x14ac:dyDescent="0.25">
      <c r="F26" s="8"/>
    </row>
    <row r="27" spans="1:8" x14ac:dyDescent="0.25">
      <c r="F27" s="8"/>
    </row>
    <row r="28" spans="1:8" x14ac:dyDescent="0.25">
      <c r="F28" s="8"/>
    </row>
    <row r="29" spans="1:8" x14ac:dyDescent="0.25">
      <c r="F29" s="8"/>
    </row>
    <row r="30" spans="1:8" x14ac:dyDescent="0.25">
      <c r="F30" s="8"/>
    </row>
    <row r="31" spans="1:8" x14ac:dyDescent="0.25">
      <c r="F31" s="8"/>
    </row>
    <row r="32" spans="1:8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</sheetData>
  <sortState ref="B4:D15">
    <sortCondition ref="B4"/>
  </sortState>
  <mergeCells count="2">
    <mergeCell ref="A2:B2"/>
    <mergeCell ref="I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="115" zoomScaleNormal="115" workbookViewId="0">
      <selection activeCell="B4" sqref="B4:B17"/>
    </sheetView>
  </sheetViews>
  <sheetFormatPr defaultRowHeight="15.75" x14ac:dyDescent="0.25"/>
  <cols>
    <col min="1" max="1" width="7.7109375" style="1" customWidth="1"/>
    <col min="2" max="2" width="27.85546875" style="1" customWidth="1"/>
    <col min="3" max="3" width="12.7109375" style="1" customWidth="1"/>
    <col min="4" max="4" width="9.5703125" style="1" customWidth="1"/>
    <col min="5" max="5" width="13.5703125" style="1" customWidth="1"/>
    <col min="6" max="6" width="10.85546875" style="1" customWidth="1"/>
    <col min="7" max="7" width="9.140625" style="1"/>
    <col min="8" max="8" width="2.42578125" style="51" customWidth="1"/>
    <col min="9" max="9" width="15.85546875" style="1" customWidth="1"/>
    <col min="10" max="10" width="9.140625" style="1"/>
    <col min="11" max="11" width="11.5703125" style="1" customWidth="1"/>
    <col min="12" max="12" width="10.28515625" style="1" customWidth="1"/>
    <col min="13" max="13" width="9.140625" style="1" customWidth="1"/>
    <col min="14" max="20" width="9.140625" style="1"/>
    <col min="21" max="21" width="10.5703125" style="1" customWidth="1"/>
    <col min="22" max="16384" width="9.140625" style="1"/>
  </cols>
  <sheetData>
    <row r="1" spans="1:27" ht="18.75" customHeight="1" thickBot="1" x14ac:dyDescent="0.3">
      <c r="A1" s="24" t="s">
        <v>2</v>
      </c>
    </row>
    <row r="2" spans="1:27" ht="24" customHeight="1" thickBot="1" x14ac:dyDescent="0.3">
      <c r="A2" s="141" t="s">
        <v>29</v>
      </c>
      <c r="B2" s="141"/>
      <c r="C2" s="88" t="s">
        <v>1</v>
      </c>
      <c r="D2" s="89">
        <f>S6</f>
        <v>12.4</v>
      </c>
      <c r="E2" s="90"/>
      <c r="F2" s="88" t="s">
        <v>39</v>
      </c>
      <c r="G2" s="89">
        <f>S4</f>
        <v>0.2</v>
      </c>
      <c r="H2" s="112"/>
      <c r="I2" s="132" t="s">
        <v>49</v>
      </c>
      <c r="J2" s="133"/>
      <c r="K2" s="133"/>
      <c r="L2" s="134"/>
      <c r="N2" s="91" t="s">
        <v>5</v>
      </c>
      <c r="O2" s="92"/>
      <c r="P2" s="92"/>
      <c r="Q2" s="92"/>
      <c r="R2" s="92"/>
      <c r="S2" s="92"/>
      <c r="T2" s="92"/>
      <c r="V2" s="53"/>
      <c r="W2" s="54"/>
      <c r="X2" s="54"/>
      <c r="Y2" s="54"/>
      <c r="Z2" s="54"/>
      <c r="AA2" s="54"/>
    </row>
    <row r="3" spans="1:27" ht="32.25" thickBot="1" x14ac:dyDescent="0.3">
      <c r="A3" s="3"/>
      <c r="B3" s="2" t="s">
        <v>3</v>
      </c>
      <c r="C3" s="62" t="s">
        <v>31</v>
      </c>
      <c r="D3" s="119" t="s">
        <v>48</v>
      </c>
      <c r="E3" s="19" t="s">
        <v>37</v>
      </c>
      <c r="F3" s="19" t="s">
        <v>4</v>
      </c>
      <c r="G3" s="19" t="s">
        <v>12</v>
      </c>
      <c r="H3" s="19"/>
      <c r="I3" s="114"/>
      <c r="J3" s="98"/>
      <c r="K3" s="99" t="s">
        <v>33</v>
      </c>
      <c r="L3" s="123">
        <v>50</v>
      </c>
      <c r="N3" s="93" t="s">
        <v>42</v>
      </c>
      <c r="O3" s="108"/>
      <c r="P3" s="108"/>
      <c r="Q3" s="108"/>
      <c r="R3" s="108"/>
      <c r="S3" s="109">
        <f>(L3*L4)*(L5)*(1/1000)</f>
        <v>0.1</v>
      </c>
      <c r="T3" s="108"/>
      <c r="U3" s="105"/>
      <c r="V3" s="53"/>
      <c r="W3" s="55"/>
      <c r="X3" s="55"/>
      <c r="Y3" s="55"/>
      <c r="Z3" s="55"/>
      <c r="AA3" s="55"/>
    </row>
    <row r="4" spans="1:27" s="3" customFormat="1" ht="16.5" thickBot="1" x14ac:dyDescent="0.3">
      <c r="A4" s="1"/>
      <c r="B4" s="4"/>
      <c r="C4" s="63">
        <f t="shared" ref="C4:C18" si="0">TRUNC(G4)</f>
        <v>0</v>
      </c>
      <c r="D4" s="120"/>
      <c r="E4" s="21">
        <f>G2</f>
        <v>0.2</v>
      </c>
      <c r="F4" s="22">
        <f>1/D2</f>
        <v>8.0645161290322578E-2</v>
      </c>
      <c r="G4" s="23">
        <f>(D4/E4)*(F4)*(1000/1)</f>
        <v>0</v>
      </c>
      <c r="H4" s="23"/>
      <c r="I4" s="115"/>
      <c r="J4" s="100"/>
      <c r="K4" s="101" t="s">
        <v>34</v>
      </c>
      <c r="L4" s="122">
        <v>2</v>
      </c>
      <c r="N4" s="93" t="s">
        <v>36</v>
      </c>
      <c r="O4" s="94"/>
      <c r="P4" s="94"/>
      <c r="Q4" s="94"/>
      <c r="R4" s="94"/>
      <c r="S4" s="97">
        <f>S3*L6</f>
        <v>0.2</v>
      </c>
      <c r="T4" s="94"/>
      <c r="V4" s="56"/>
      <c r="W4" s="55"/>
      <c r="X4" s="55"/>
      <c r="Y4" s="55"/>
      <c r="Z4" s="58">
        <f>(L3*L4*L5)*(1/1000)</f>
        <v>0.1</v>
      </c>
      <c r="AA4" s="59" t="s">
        <v>38</v>
      </c>
    </row>
    <row r="5" spans="1:27" ht="16.5" thickBot="1" x14ac:dyDescent="0.3">
      <c r="B5" s="4"/>
      <c r="C5" s="63">
        <f t="shared" si="0"/>
        <v>0</v>
      </c>
      <c r="D5" s="120"/>
      <c r="E5" s="21">
        <f>G2</f>
        <v>0.2</v>
      </c>
      <c r="F5" s="22">
        <f>1/D2</f>
        <v>8.0645161290322578E-2</v>
      </c>
      <c r="G5" s="23">
        <f>(D5/E5)*(F5)*(1000/1)</f>
        <v>0</v>
      </c>
      <c r="H5" s="23"/>
      <c r="I5" s="114"/>
      <c r="J5" s="98"/>
      <c r="K5" s="99" t="s">
        <v>35</v>
      </c>
      <c r="L5" s="123">
        <v>1</v>
      </c>
      <c r="N5" s="95" t="s">
        <v>44</v>
      </c>
      <c r="O5" s="92"/>
      <c r="P5" s="92"/>
      <c r="Q5" s="92"/>
      <c r="R5" s="92"/>
      <c r="S5" s="96">
        <f>L7+L8</f>
        <v>124</v>
      </c>
      <c r="T5" s="92"/>
      <c r="V5" s="53"/>
      <c r="W5" s="57"/>
      <c r="X5" s="57"/>
      <c r="Y5" s="57"/>
      <c r="Z5" s="60">
        <f>Z4*L6</f>
        <v>0.2</v>
      </c>
      <c r="AA5" s="60" t="s">
        <v>38</v>
      </c>
    </row>
    <row r="6" spans="1:27" ht="16.5" thickBot="1" x14ac:dyDescent="0.3">
      <c r="B6" s="4"/>
      <c r="C6" s="63">
        <f t="shared" si="0"/>
        <v>0</v>
      </c>
      <c r="D6" s="120"/>
      <c r="E6" s="21">
        <f>G2</f>
        <v>0.2</v>
      </c>
      <c r="F6" s="22">
        <f>1/D2</f>
        <v>8.0645161290322578E-2</v>
      </c>
      <c r="G6" s="23">
        <f t="shared" ref="G6:G23" si="1">(D6/E6)*(F6)*(1000/1)</f>
        <v>0</v>
      </c>
      <c r="H6" s="23"/>
      <c r="I6" s="114"/>
      <c r="J6" s="53"/>
      <c r="K6" s="101" t="s">
        <v>40</v>
      </c>
      <c r="L6" s="122">
        <v>2</v>
      </c>
      <c r="N6" s="93" t="s">
        <v>47</v>
      </c>
      <c r="O6" s="92"/>
      <c r="P6" s="92"/>
      <c r="Q6" s="92"/>
      <c r="R6" s="92"/>
      <c r="S6" s="96">
        <f>S5/L7</f>
        <v>12.4</v>
      </c>
      <c r="T6" s="92"/>
      <c r="V6" s="53"/>
      <c r="W6" s="53"/>
      <c r="X6" s="53"/>
      <c r="Y6" s="53"/>
      <c r="Z6" s="53"/>
      <c r="AA6" s="53"/>
    </row>
    <row r="7" spans="1:27" ht="16.5" thickBot="1" x14ac:dyDescent="0.3">
      <c r="B7" s="4"/>
      <c r="C7" s="63">
        <f t="shared" si="0"/>
        <v>0</v>
      </c>
      <c r="D7" s="120"/>
      <c r="E7" s="21">
        <f>G2</f>
        <v>0.2</v>
      </c>
      <c r="F7" s="22">
        <f>1/D2</f>
        <v>8.0645161290322578E-2</v>
      </c>
      <c r="G7" s="23">
        <f t="shared" si="1"/>
        <v>0</v>
      </c>
      <c r="H7" s="23"/>
      <c r="I7" s="114"/>
      <c r="J7" s="53"/>
      <c r="K7" s="101" t="s">
        <v>43</v>
      </c>
      <c r="L7" s="122">
        <v>10</v>
      </c>
      <c r="N7" s="95" t="s">
        <v>46</v>
      </c>
      <c r="O7" s="92"/>
      <c r="P7" s="92"/>
      <c r="Q7" s="92"/>
      <c r="R7" s="92"/>
      <c r="S7" s="92"/>
      <c r="T7" s="92"/>
      <c r="V7" s="52"/>
      <c r="Z7" s="6"/>
    </row>
    <row r="8" spans="1:27" ht="16.5" thickBot="1" x14ac:dyDescent="0.3">
      <c r="B8" s="4"/>
      <c r="C8" s="63">
        <f t="shared" si="0"/>
        <v>0</v>
      </c>
      <c r="D8" s="120"/>
      <c r="E8" s="21">
        <f>G2</f>
        <v>0.2</v>
      </c>
      <c r="F8" s="22">
        <f>1/D2</f>
        <v>8.0645161290322578E-2</v>
      </c>
      <c r="G8" s="23">
        <f t="shared" si="1"/>
        <v>0</v>
      </c>
      <c r="H8" s="23"/>
      <c r="I8" s="116"/>
      <c r="J8" s="117"/>
      <c r="K8" s="118" t="s">
        <v>45</v>
      </c>
      <c r="L8" s="122">
        <v>114</v>
      </c>
      <c r="M8" s="61"/>
      <c r="N8" s="95" t="s">
        <v>41</v>
      </c>
      <c r="O8" s="92"/>
      <c r="P8" s="92"/>
      <c r="Q8" s="92"/>
      <c r="R8" s="92"/>
      <c r="S8" s="92"/>
      <c r="T8" s="92"/>
      <c r="Z8" s="7"/>
    </row>
    <row r="9" spans="1:27" x14ac:dyDescent="0.25">
      <c r="B9" s="4"/>
      <c r="C9" s="63">
        <f t="shared" si="0"/>
        <v>0</v>
      </c>
      <c r="D9" s="120"/>
      <c r="E9" s="21">
        <f>G2</f>
        <v>0.2</v>
      </c>
      <c r="F9" s="22">
        <f>1/D2</f>
        <v>8.0645161290322578E-2</v>
      </c>
      <c r="G9" s="23">
        <f t="shared" si="1"/>
        <v>0</v>
      </c>
      <c r="H9" s="23"/>
    </row>
    <row r="10" spans="1:27" x14ac:dyDescent="0.25">
      <c r="B10" s="4"/>
      <c r="C10" s="63">
        <f t="shared" si="0"/>
        <v>0</v>
      </c>
      <c r="D10" s="120"/>
      <c r="E10" s="21">
        <f>G2</f>
        <v>0.2</v>
      </c>
      <c r="F10" s="22">
        <f>1/D2</f>
        <v>8.0645161290322578E-2</v>
      </c>
      <c r="G10" s="23">
        <f t="shared" si="1"/>
        <v>0</v>
      </c>
      <c r="H10" s="23"/>
    </row>
    <row r="11" spans="1:27" x14ac:dyDescent="0.25">
      <c r="B11" s="4"/>
      <c r="C11" s="63">
        <f t="shared" si="0"/>
        <v>0</v>
      </c>
      <c r="D11" s="120"/>
      <c r="E11" s="21">
        <f>G2</f>
        <v>0.2</v>
      </c>
      <c r="F11" s="22">
        <f>1/D2</f>
        <v>8.0645161290322578E-2</v>
      </c>
      <c r="G11" s="23">
        <f t="shared" si="1"/>
        <v>0</v>
      </c>
      <c r="H11" s="23"/>
    </row>
    <row r="12" spans="1:27" x14ac:dyDescent="0.25">
      <c r="B12" s="4"/>
      <c r="C12" s="63">
        <f t="shared" si="0"/>
        <v>0</v>
      </c>
      <c r="D12" s="120"/>
      <c r="E12" s="21">
        <f>G2</f>
        <v>0.2</v>
      </c>
      <c r="F12" s="22">
        <f>1/D2</f>
        <v>8.0645161290322578E-2</v>
      </c>
      <c r="G12" s="23">
        <f t="shared" si="1"/>
        <v>0</v>
      </c>
      <c r="H12" s="23"/>
    </row>
    <row r="13" spans="1:27" x14ac:dyDescent="0.25">
      <c r="B13" s="4"/>
      <c r="C13" s="63">
        <f t="shared" si="0"/>
        <v>0</v>
      </c>
      <c r="D13" s="120"/>
      <c r="E13" s="21">
        <f>G2</f>
        <v>0.2</v>
      </c>
      <c r="F13" s="22">
        <f>1/D2</f>
        <v>8.0645161290322578E-2</v>
      </c>
      <c r="G13" s="23">
        <f t="shared" si="1"/>
        <v>0</v>
      </c>
      <c r="H13" s="23"/>
    </row>
    <row r="14" spans="1:27" x14ac:dyDescent="0.25">
      <c r="B14" s="4"/>
      <c r="C14" s="63">
        <f t="shared" si="0"/>
        <v>0</v>
      </c>
      <c r="D14" s="120"/>
      <c r="E14" s="21">
        <f>G2</f>
        <v>0.2</v>
      </c>
      <c r="F14" s="22">
        <f>1/D2</f>
        <v>8.0645161290322578E-2</v>
      </c>
      <c r="G14" s="23">
        <f t="shared" si="1"/>
        <v>0</v>
      </c>
      <c r="H14" s="23"/>
    </row>
    <row r="15" spans="1:27" x14ac:dyDescent="0.25">
      <c r="B15" s="4"/>
      <c r="C15" s="63">
        <f t="shared" si="0"/>
        <v>0</v>
      </c>
      <c r="D15" s="120"/>
      <c r="E15" s="21">
        <f>G2</f>
        <v>0.2</v>
      </c>
      <c r="F15" s="22">
        <f>1/D2</f>
        <v>8.0645161290322578E-2</v>
      </c>
      <c r="G15" s="23">
        <f t="shared" si="1"/>
        <v>0</v>
      </c>
      <c r="H15" s="23"/>
    </row>
    <row r="16" spans="1:27" x14ac:dyDescent="0.25">
      <c r="B16" s="4"/>
      <c r="C16" s="63">
        <f t="shared" si="0"/>
        <v>0</v>
      </c>
      <c r="D16" s="120"/>
      <c r="E16" s="21">
        <f>G2</f>
        <v>0.2</v>
      </c>
      <c r="F16" s="22">
        <f>1/D2</f>
        <v>8.0645161290322578E-2</v>
      </c>
      <c r="G16" s="23">
        <f t="shared" si="1"/>
        <v>0</v>
      </c>
      <c r="H16" s="23"/>
    </row>
    <row r="17" spans="1:8" x14ac:dyDescent="0.25">
      <c r="B17" s="4"/>
      <c r="C17" s="63">
        <f t="shared" si="0"/>
        <v>0</v>
      </c>
      <c r="D17" s="120"/>
      <c r="E17" s="21">
        <f>G2</f>
        <v>0.2</v>
      </c>
      <c r="F17" s="22">
        <f>1/D2</f>
        <v>8.0645161290322578E-2</v>
      </c>
      <c r="G17" s="23">
        <f t="shared" si="1"/>
        <v>0</v>
      </c>
      <c r="H17" s="23"/>
    </row>
    <row r="18" spans="1:8" x14ac:dyDescent="0.25">
      <c r="B18" s="4"/>
      <c r="C18" s="63">
        <f t="shared" si="0"/>
        <v>0</v>
      </c>
      <c r="D18" s="120"/>
      <c r="E18" s="21">
        <f>G2</f>
        <v>0.2</v>
      </c>
      <c r="F18" s="22">
        <f>1/D2</f>
        <v>8.0645161290322578E-2</v>
      </c>
      <c r="G18" s="23">
        <f t="shared" si="1"/>
        <v>0</v>
      </c>
      <c r="H18" s="23"/>
    </row>
    <row r="19" spans="1:8" x14ac:dyDescent="0.25">
      <c r="B19" s="4"/>
      <c r="C19" s="63">
        <f t="shared" ref="C19:C22" si="2">TRUNC(G19)</f>
        <v>0</v>
      </c>
      <c r="D19" s="120"/>
      <c r="E19" s="21">
        <f>G2</f>
        <v>0.2</v>
      </c>
      <c r="F19" s="22">
        <f>1/D2</f>
        <v>8.0645161290322578E-2</v>
      </c>
      <c r="G19" s="23">
        <f t="shared" si="1"/>
        <v>0</v>
      </c>
      <c r="H19" s="23"/>
    </row>
    <row r="20" spans="1:8" s="51" customFormat="1" x14ac:dyDescent="0.25">
      <c r="B20" s="4"/>
      <c r="C20" s="63">
        <f t="shared" si="2"/>
        <v>0</v>
      </c>
      <c r="D20" s="120"/>
      <c r="E20" s="21">
        <f>G2</f>
        <v>0.2</v>
      </c>
      <c r="F20" s="22">
        <f>1/D2</f>
        <v>8.0645161290322578E-2</v>
      </c>
      <c r="G20" s="23">
        <f t="shared" si="1"/>
        <v>0</v>
      </c>
      <c r="H20" s="23"/>
    </row>
    <row r="21" spans="1:8" x14ac:dyDescent="0.25">
      <c r="B21" s="4"/>
      <c r="C21" s="63">
        <f t="shared" si="2"/>
        <v>0</v>
      </c>
      <c r="D21" s="120"/>
      <c r="E21" s="21">
        <f>G2</f>
        <v>0.2</v>
      </c>
      <c r="F21" s="22">
        <f>1/D2</f>
        <v>8.0645161290322578E-2</v>
      </c>
      <c r="G21" s="23">
        <f t="shared" si="1"/>
        <v>0</v>
      </c>
      <c r="H21" s="23"/>
    </row>
    <row r="22" spans="1:8" x14ac:dyDescent="0.25">
      <c r="B22" s="4"/>
      <c r="C22" s="63">
        <f t="shared" si="2"/>
        <v>0</v>
      </c>
      <c r="D22" s="120"/>
      <c r="E22" s="21">
        <f>G2</f>
        <v>0.2</v>
      </c>
      <c r="F22" s="22">
        <f>1/D2</f>
        <v>8.0645161290322578E-2</v>
      </c>
      <c r="G22" s="23">
        <f t="shared" si="1"/>
        <v>0</v>
      </c>
      <c r="H22" s="23"/>
    </row>
    <row r="23" spans="1:8" x14ac:dyDescent="0.25">
      <c r="A23" s="43" t="s">
        <v>30</v>
      </c>
      <c r="B23" s="35" t="str">
        <f>A2</f>
        <v>STATION 8</v>
      </c>
      <c r="C23" s="64">
        <f>TRUNC(G23)</f>
        <v>0</v>
      </c>
      <c r="D23" s="121">
        <f>SUM(D4:D21)</f>
        <v>0</v>
      </c>
      <c r="E23" s="21">
        <f>G2</f>
        <v>0.2</v>
      </c>
      <c r="F23" s="22">
        <f>1/D2</f>
        <v>8.0645161290322578E-2</v>
      </c>
      <c r="G23" s="23">
        <f t="shared" si="1"/>
        <v>0</v>
      </c>
      <c r="H23" s="23"/>
    </row>
    <row r="24" spans="1:8" ht="23.25" customHeight="1" x14ac:dyDescent="0.25">
      <c r="F24" s="8"/>
    </row>
    <row r="25" spans="1:8" x14ac:dyDescent="0.25">
      <c r="F25" s="8"/>
    </row>
    <row r="26" spans="1:8" x14ac:dyDescent="0.25">
      <c r="F26" s="8"/>
    </row>
    <row r="27" spans="1:8" x14ac:dyDescent="0.25">
      <c r="F27" s="8"/>
    </row>
    <row r="28" spans="1:8" x14ac:dyDescent="0.25">
      <c r="F28" s="8"/>
    </row>
    <row r="29" spans="1:8" x14ac:dyDescent="0.25">
      <c r="F29" s="8"/>
    </row>
    <row r="30" spans="1:8" x14ac:dyDescent="0.25">
      <c r="F30" s="8"/>
    </row>
    <row r="31" spans="1:8" x14ac:dyDescent="0.25">
      <c r="F31" s="8"/>
    </row>
    <row r="32" spans="1:8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</sheetData>
  <sortState ref="B4:D18">
    <sortCondition ref="B4"/>
  </sortState>
  <mergeCells count="2">
    <mergeCell ref="A2:B2"/>
    <mergeCell ref="I2:L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2"/>
  <sheetViews>
    <sheetView tabSelected="1" topLeftCell="G1" zoomScaleNormal="100" workbookViewId="0">
      <selection activeCell="K25" sqref="K25"/>
    </sheetView>
  </sheetViews>
  <sheetFormatPr defaultRowHeight="15" x14ac:dyDescent="0.25"/>
  <cols>
    <col min="1" max="1" width="18.28515625" customWidth="1"/>
    <col min="2" max="6" width="10.140625" customWidth="1"/>
    <col min="7" max="7" width="18" customWidth="1"/>
    <col min="8" max="8" width="10.140625" customWidth="1"/>
    <col min="9" max="9" width="10.5703125" customWidth="1"/>
    <col min="10" max="10" width="10.140625" customWidth="1"/>
    <col min="12" max="12" width="10.140625" customWidth="1"/>
    <col min="13" max="13" width="14.42578125" customWidth="1"/>
    <col min="14" max="14" width="10.140625" bestFit="1" customWidth="1"/>
    <col min="15" max="15" width="14.42578125" customWidth="1"/>
    <col min="16" max="16" width="10.140625" bestFit="1" customWidth="1"/>
  </cols>
  <sheetData>
    <row r="3" spans="1:2" x14ac:dyDescent="0.25">
      <c r="A3" t="s">
        <v>27</v>
      </c>
      <c r="B3" t="s">
        <v>28</v>
      </c>
    </row>
    <row r="4" spans="1:2" x14ac:dyDescent="0.25">
      <c r="A4">
        <v>1</v>
      </c>
      <c r="B4" s="32">
        <f>'Sta1'!C23</f>
        <v>35245</v>
      </c>
    </row>
    <row r="5" spans="1:2" x14ac:dyDescent="0.25">
      <c r="A5">
        <v>2</v>
      </c>
      <c r="B5" s="32">
        <f>'Sta2'!C23</f>
        <v>14843</v>
      </c>
    </row>
    <row r="6" spans="1:2" x14ac:dyDescent="0.25">
      <c r="A6">
        <v>3</v>
      </c>
      <c r="B6" s="32">
        <f>'Sta3'!C23</f>
        <v>2983</v>
      </c>
    </row>
    <row r="7" spans="1:2" x14ac:dyDescent="0.25">
      <c r="A7">
        <v>4</v>
      </c>
      <c r="B7" s="32">
        <f>'Sta4'!C24</f>
        <v>25714</v>
      </c>
    </row>
    <row r="8" spans="1:2" x14ac:dyDescent="0.25">
      <c r="A8">
        <v>5</v>
      </c>
      <c r="B8" s="32">
        <f>'Sta5'!C23</f>
        <v>0</v>
      </c>
    </row>
    <row r="9" spans="1:2" x14ac:dyDescent="0.25">
      <c r="A9">
        <v>6</v>
      </c>
      <c r="B9" s="32">
        <f>'Sta6'!C23</f>
        <v>0</v>
      </c>
    </row>
    <row r="10" spans="1:2" x14ac:dyDescent="0.25">
      <c r="A10">
        <v>7</v>
      </c>
      <c r="B10" s="32">
        <f>'Sta7'!C23</f>
        <v>0</v>
      </c>
    </row>
    <row r="11" spans="1:2" x14ac:dyDescent="0.25">
      <c r="A11">
        <v>8</v>
      </c>
      <c r="B11" s="32">
        <f>'Sta8'!C23</f>
        <v>0</v>
      </c>
    </row>
    <row r="16" spans="1:2" x14ac:dyDescent="0.25">
      <c r="B16" s="32"/>
    </row>
    <row r="17" spans="1:5" x14ac:dyDescent="0.25">
      <c r="A17" s="124"/>
      <c r="B17" s="124">
        <v>1</v>
      </c>
      <c r="C17" s="124">
        <v>2</v>
      </c>
      <c r="D17" s="125">
        <v>3</v>
      </c>
      <c r="E17" s="124">
        <v>4</v>
      </c>
    </row>
    <row r="18" spans="1:5" ht="15.75" x14ac:dyDescent="0.25">
      <c r="A18" s="4" t="s">
        <v>18</v>
      </c>
      <c r="B18" s="127">
        <v>3</v>
      </c>
      <c r="C18" s="129">
        <v>1</v>
      </c>
      <c r="D18" s="129">
        <v>8</v>
      </c>
      <c r="E18" s="129">
        <v>8</v>
      </c>
    </row>
    <row r="19" spans="1:5" ht="15.75" x14ac:dyDescent="0.25">
      <c r="A19" s="4" t="s">
        <v>58</v>
      </c>
      <c r="B19" s="129">
        <v>0</v>
      </c>
      <c r="C19" s="129">
        <v>0</v>
      </c>
      <c r="D19" s="127">
        <v>0</v>
      </c>
      <c r="E19" s="129">
        <v>1</v>
      </c>
    </row>
    <row r="20" spans="1:5" ht="15.75" x14ac:dyDescent="0.25">
      <c r="A20" s="4" t="s">
        <v>23</v>
      </c>
      <c r="B20" s="127">
        <v>10</v>
      </c>
      <c r="C20" s="129">
        <v>1</v>
      </c>
      <c r="D20" s="129">
        <v>2</v>
      </c>
      <c r="E20" s="129">
        <v>9</v>
      </c>
    </row>
    <row r="21" spans="1:5" ht="15.75" x14ac:dyDescent="0.25">
      <c r="A21" s="4" t="s">
        <v>21</v>
      </c>
      <c r="B21" s="129">
        <v>0</v>
      </c>
      <c r="C21" s="129">
        <v>0</v>
      </c>
      <c r="D21" s="127">
        <v>1</v>
      </c>
      <c r="E21" s="129">
        <v>0</v>
      </c>
    </row>
    <row r="22" spans="1:5" ht="15.75" x14ac:dyDescent="0.25">
      <c r="A22" s="4" t="s">
        <v>54</v>
      </c>
      <c r="B22" s="128">
        <v>0</v>
      </c>
      <c r="C22" s="129">
        <v>0</v>
      </c>
      <c r="D22" s="127">
        <v>1</v>
      </c>
      <c r="E22" s="129">
        <v>0</v>
      </c>
    </row>
    <row r="23" spans="1:5" ht="15.75" x14ac:dyDescent="0.25">
      <c r="A23" s="4" t="s">
        <v>61</v>
      </c>
      <c r="B23" s="128">
        <v>0</v>
      </c>
      <c r="C23" s="129">
        <v>0</v>
      </c>
      <c r="D23" s="127">
        <v>7</v>
      </c>
      <c r="E23" s="129">
        <v>1</v>
      </c>
    </row>
    <row r="24" spans="1:5" ht="15.75" x14ac:dyDescent="0.25">
      <c r="A24" s="4" t="s">
        <v>69</v>
      </c>
      <c r="B24" s="128">
        <v>0</v>
      </c>
      <c r="C24" s="129">
        <v>0</v>
      </c>
      <c r="D24" s="129">
        <v>0</v>
      </c>
      <c r="E24" s="127">
        <v>2</v>
      </c>
    </row>
    <row r="25" spans="1:5" ht="15.75" x14ac:dyDescent="0.25">
      <c r="A25" s="4" t="s">
        <v>65</v>
      </c>
      <c r="B25" s="128">
        <v>0</v>
      </c>
      <c r="C25" s="129">
        <v>0</v>
      </c>
      <c r="D25" s="127">
        <v>1</v>
      </c>
      <c r="E25" s="129">
        <v>0</v>
      </c>
    </row>
    <row r="26" spans="1:5" ht="15.75" x14ac:dyDescent="0.25">
      <c r="A26" s="4" t="s">
        <v>70</v>
      </c>
      <c r="B26" s="128">
        <v>0</v>
      </c>
      <c r="C26" s="129">
        <v>0</v>
      </c>
      <c r="D26" s="129">
        <v>0</v>
      </c>
      <c r="E26" s="127">
        <v>1</v>
      </c>
    </row>
    <row r="27" spans="1:5" ht="15.75" x14ac:dyDescent="0.25">
      <c r="A27" s="4" t="s">
        <v>59</v>
      </c>
      <c r="B27" s="128">
        <v>0</v>
      </c>
      <c r="C27" s="129">
        <v>0</v>
      </c>
      <c r="D27" s="129">
        <v>0</v>
      </c>
      <c r="E27" s="127">
        <v>1</v>
      </c>
    </row>
    <row r="28" spans="1:5" ht="15.75" x14ac:dyDescent="0.25">
      <c r="A28" s="4" t="s">
        <v>16</v>
      </c>
      <c r="B28" s="127">
        <v>0</v>
      </c>
      <c r="C28" s="129">
        <v>8</v>
      </c>
      <c r="D28" s="129">
        <v>1</v>
      </c>
      <c r="E28" s="128">
        <v>0</v>
      </c>
    </row>
    <row r="29" spans="1:5" ht="15.75" x14ac:dyDescent="0.25">
      <c r="A29" s="4" t="s">
        <v>72</v>
      </c>
      <c r="B29" s="128">
        <v>0</v>
      </c>
      <c r="C29" s="129">
        <v>0</v>
      </c>
      <c r="D29" s="129">
        <v>0</v>
      </c>
      <c r="E29" s="127">
        <v>1</v>
      </c>
    </row>
    <row r="30" spans="1:5" ht="15.75" x14ac:dyDescent="0.25">
      <c r="A30" s="4" t="s">
        <v>68</v>
      </c>
      <c r="B30" s="128">
        <v>1</v>
      </c>
      <c r="C30" s="129">
        <v>0</v>
      </c>
      <c r="D30" s="129">
        <v>0</v>
      </c>
      <c r="E30" s="127">
        <v>5</v>
      </c>
    </row>
    <row r="31" spans="1:5" ht="15.75" x14ac:dyDescent="0.25">
      <c r="A31" s="4" t="s">
        <v>74</v>
      </c>
      <c r="B31" s="127">
        <v>0</v>
      </c>
      <c r="C31" s="129">
        <v>3</v>
      </c>
      <c r="D31" s="129">
        <v>0</v>
      </c>
      <c r="E31" s="128">
        <v>0</v>
      </c>
    </row>
    <row r="32" spans="1:5" ht="15.75" x14ac:dyDescent="0.25">
      <c r="A32" s="4" t="s">
        <v>9</v>
      </c>
      <c r="B32" s="128">
        <v>0</v>
      </c>
      <c r="C32" s="129">
        <v>0</v>
      </c>
      <c r="D32" s="129">
        <v>0</v>
      </c>
      <c r="E32" s="127">
        <v>2</v>
      </c>
    </row>
    <row r="33" spans="1:5" ht="15.75" x14ac:dyDescent="0.25">
      <c r="A33" s="4" t="s">
        <v>11</v>
      </c>
      <c r="B33" s="128">
        <v>0</v>
      </c>
      <c r="C33" s="129">
        <v>0</v>
      </c>
      <c r="D33" s="130">
        <v>0</v>
      </c>
      <c r="E33" s="127">
        <v>4</v>
      </c>
    </row>
    <row r="34" spans="1:5" ht="15.75" x14ac:dyDescent="0.25">
      <c r="A34" s="4" t="s">
        <v>25</v>
      </c>
      <c r="B34" s="129">
        <v>1</v>
      </c>
      <c r="C34" s="129">
        <v>0</v>
      </c>
      <c r="D34" s="129">
        <v>4</v>
      </c>
      <c r="E34" s="127">
        <v>5</v>
      </c>
    </row>
    <row r="35" spans="1:5" ht="15.75" x14ac:dyDescent="0.25">
      <c r="A35" s="4" t="s">
        <v>24</v>
      </c>
      <c r="B35" s="129">
        <v>0</v>
      </c>
      <c r="C35" s="129">
        <v>0</v>
      </c>
      <c r="D35" s="129">
        <v>0</v>
      </c>
      <c r="E35" s="127">
        <v>1</v>
      </c>
    </row>
    <row r="36" spans="1:5" ht="15.75" x14ac:dyDescent="0.25">
      <c r="A36" s="4" t="s">
        <v>20</v>
      </c>
      <c r="B36" s="127">
        <v>8</v>
      </c>
      <c r="C36" s="129">
        <v>3</v>
      </c>
      <c r="D36" s="129">
        <v>4</v>
      </c>
      <c r="E36" s="129">
        <v>17</v>
      </c>
    </row>
    <row r="37" spans="1:5" ht="15.75" x14ac:dyDescent="0.25">
      <c r="A37" s="4" t="s">
        <v>66</v>
      </c>
      <c r="B37" s="128">
        <v>0</v>
      </c>
      <c r="C37" s="129">
        <v>0</v>
      </c>
      <c r="D37" s="129">
        <v>0</v>
      </c>
      <c r="E37" s="127">
        <v>2</v>
      </c>
    </row>
    <row r="38" spans="1:5" ht="15.75" x14ac:dyDescent="0.25">
      <c r="A38" s="4" t="s">
        <v>71</v>
      </c>
      <c r="B38" s="128">
        <v>0</v>
      </c>
      <c r="C38" s="129">
        <v>0</v>
      </c>
      <c r="D38" s="129">
        <v>0</v>
      </c>
      <c r="E38" s="127">
        <v>2</v>
      </c>
    </row>
    <row r="39" spans="1:5" ht="15.75" x14ac:dyDescent="0.25">
      <c r="A39" s="4" t="s">
        <v>8</v>
      </c>
      <c r="B39" s="128">
        <v>3</v>
      </c>
      <c r="C39" s="129">
        <v>0</v>
      </c>
      <c r="D39" s="127">
        <v>6</v>
      </c>
      <c r="E39" s="129">
        <v>6</v>
      </c>
    </row>
    <row r="40" spans="1:5" ht="15.75" x14ac:dyDescent="0.25">
      <c r="A40" s="4" t="s">
        <v>7</v>
      </c>
      <c r="B40" s="127">
        <v>7</v>
      </c>
      <c r="C40" s="129">
        <v>2</v>
      </c>
      <c r="D40" s="129">
        <v>2</v>
      </c>
      <c r="E40" s="129">
        <v>2</v>
      </c>
    </row>
    <row r="41" spans="1:5" ht="15.75" x14ac:dyDescent="0.25">
      <c r="A41" s="4" t="s">
        <v>10</v>
      </c>
      <c r="B41" s="128">
        <v>0</v>
      </c>
      <c r="C41" s="129">
        <v>0</v>
      </c>
      <c r="D41" s="129">
        <v>0</v>
      </c>
      <c r="E41" s="127">
        <v>9</v>
      </c>
    </row>
    <row r="42" spans="1:5" ht="15.75" x14ac:dyDescent="0.25">
      <c r="A42" s="4" t="s">
        <v>67</v>
      </c>
      <c r="B42" s="128">
        <v>0</v>
      </c>
      <c r="C42" s="129">
        <v>0</v>
      </c>
      <c r="D42" s="129">
        <v>0</v>
      </c>
      <c r="E42" s="127">
        <v>2</v>
      </c>
    </row>
  </sheetData>
  <sortState ref="A18:E42">
    <sortCondition ref="A18:A4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Sta1</vt:lpstr>
      <vt:lpstr>Sta2</vt:lpstr>
      <vt:lpstr>Sta3</vt:lpstr>
      <vt:lpstr>Sta4</vt:lpstr>
      <vt:lpstr>Sta5</vt:lpstr>
      <vt:lpstr>Sta6</vt:lpstr>
      <vt:lpstr>Sta7</vt:lpstr>
      <vt:lpstr>Sta8</vt:lpstr>
      <vt:lpstr>Phyto 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SL</cp:lastModifiedBy>
  <dcterms:created xsi:type="dcterms:W3CDTF">2014-04-23T20:56:31Z</dcterms:created>
  <dcterms:modified xsi:type="dcterms:W3CDTF">2014-06-02T17:33:29Z</dcterms:modified>
</cp:coreProperties>
</file>